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BGT_Shared\2026\2026 AAG Monthly Reports\Consolidated\03-2026\MTA Consolidated Reports pdfs\Excel &amp; Word\"/>
    </mc:Choice>
  </mc:AlternateContent>
  <xr:revisionPtr revIDLastSave="0" documentId="8_{40BFED54-D712-42C0-8481-E95CBD3B380E}" xr6:coauthVersionLast="47" xr6:coauthVersionMax="47" xr10:uidLastSave="{00000000-0000-0000-0000-000000000000}"/>
  <bookViews>
    <workbookView xWindow="1080" yWindow="0" windowWidth="25620" windowHeight="15480" xr2:uid="{6CA868A4-D971-44E4-B5D3-33D625F8846A}"/>
  </bookViews>
  <sheets>
    <sheet name="26vFeb" sheetId="2" r:id="rId1"/>
    <sheet name="25v26" sheetId="1" r:id="rId2"/>
  </sheets>
  <definedNames>
    <definedName name="_xlnm.Print_Area" localSheetId="1">'25v26'!$A$1:$R$48</definedName>
    <definedName name="_xlnm.Print_Area" localSheetId="0">'26vFeb'!$A$1:$R$48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2" l="1"/>
  <c r="R7" i="2" s="1"/>
  <c r="R13" i="2" s="1"/>
  <c r="N46" i="2"/>
  <c r="J46" i="2"/>
  <c r="P45" i="2"/>
  <c r="J45" i="2"/>
  <c r="G45" i="2"/>
  <c r="E45" i="2"/>
  <c r="P44" i="2"/>
  <c r="L44" i="2"/>
  <c r="I44" i="2"/>
  <c r="O41" i="2"/>
  <c r="F41" i="2"/>
  <c r="O40" i="2"/>
  <c r="H40" i="2"/>
  <c r="N35" i="2"/>
  <c r="P34" i="2"/>
  <c r="P46" i="2" s="1"/>
  <c r="N34" i="2"/>
  <c r="J34" i="2"/>
  <c r="G34" i="2"/>
  <c r="G46" i="2" s="1"/>
  <c r="N33" i="2"/>
  <c r="K33" i="2"/>
  <c r="K35" i="2" s="1"/>
  <c r="I33" i="2"/>
  <c r="G33" i="2"/>
  <c r="G35" i="2" s="1"/>
  <c r="R32" i="2"/>
  <c r="P30" i="2"/>
  <c r="P42" i="2" s="1"/>
  <c r="K30" i="2"/>
  <c r="K42" i="2" s="1"/>
  <c r="G30" i="2"/>
  <c r="O29" i="2"/>
  <c r="I29" i="2"/>
  <c r="I31" i="2" s="1"/>
  <c r="HV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N23" i="2"/>
  <c r="K23" i="2"/>
  <c r="I23" i="2"/>
  <c r="G23" i="2"/>
  <c r="R22" i="2"/>
  <c r="R45" i="2" s="1"/>
  <c r="O45" i="2"/>
  <c r="N45" i="2"/>
  <c r="M34" i="2"/>
  <c r="M46" i="2" s="1"/>
  <c r="L34" i="2"/>
  <c r="L46" i="2" s="1"/>
  <c r="K34" i="2"/>
  <c r="K46" i="2" s="1"/>
  <c r="I34" i="2"/>
  <c r="I46" i="2" s="1"/>
  <c r="H34" i="2"/>
  <c r="F34" i="2"/>
  <c r="E34" i="2"/>
  <c r="P33" i="2"/>
  <c r="P35" i="2" s="1"/>
  <c r="O44" i="2"/>
  <c r="N44" i="2"/>
  <c r="M44" i="2"/>
  <c r="L33" i="2"/>
  <c r="K44" i="2"/>
  <c r="J44" i="2"/>
  <c r="H44" i="2"/>
  <c r="G44" i="2"/>
  <c r="F33" i="2"/>
  <c r="E33" i="2"/>
  <c r="JB20" i="2"/>
  <c r="HV20" i="2"/>
  <c r="J19" i="2"/>
  <c r="H19" i="2"/>
  <c r="F19" i="2"/>
  <c r="E19" i="2"/>
  <c r="P41" i="2"/>
  <c r="O19" i="2"/>
  <c r="N30" i="2"/>
  <c r="N42" i="2" s="1"/>
  <c r="M30" i="2"/>
  <c r="M42" i="2" s="1"/>
  <c r="L30" i="2"/>
  <c r="L42" i="2" s="1"/>
  <c r="K41" i="2"/>
  <c r="J30" i="2"/>
  <c r="J42" i="2" s="1"/>
  <c r="I30" i="2"/>
  <c r="I42" i="2" s="1"/>
  <c r="H30" i="2"/>
  <c r="H42" i="2" s="1"/>
  <c r="G41" i="2"/>
  <c r="F30" i="2"/>
  <c r="F42" i="2" s="1"/>
  <c r="R18" i="2"/>
  <c r="P29" i="2"/>
  <c r="P31" i="2" s="1"/>
  <c r="N40" i="2"/>
  <c r="M40" i="2"/>
  <c r="L40" i="2"/>
  <c r="K40" i="2"/>
  <c r="J40" i="2"/>
  <c r="I40" i="2"/>
  <c r="H29" i="2"/>
  <c r="H31" i="2" s="1"/>
  <c r="G19" i="2"/>
  <c r="G25" i="2" s="1"/>
  <c r="G48" i="2" s="1"/>
  <c r="F29" i="2"/>
  <c r="F31" i="2" s="1"/>
  <c r="E29" i="2"/>
  <c r="HV16" i="2"/>
  <c r="R16" i="2"/>
  <c r="P16" i="2"/>
  <c r="O16" i="2"/>
  <c r="N16" i="2"/>
  <c r="M16" i="2"/>
  <c r="L16" i="2"/>
  <c r="K16" i="2"/>
  <c r="J16" i="2"/>
  <c r="I16" i="2"/>
  <c r="H16" i="2"/>
  <c r="G16" i="2"/>
  <c r="F16" i="2"/>
  <c r="E16" i="2"/>
  <c r="P13" i="2"/>
  <c r="N13" i="2"/>
  <c r="J13" i="2"/>
  <c r="I13" i="2"/>
  <c r="E13" i="2"/>
  <c r="R11" i="2"/>
  <c r="P11" i="2"/>
  <c r="O11" i="2"/>
  <c r="N11" i="2"/>
  <c r="M11" i="2"/>
  <c r="L11" i="2"/>
  <c r="K11" i="2"/>
  <c r="J11" i="2"/>
  <c r="I11" i="2"/>
  <c r="H11" i="2"/>
  <c r="G11" i="2"/>
  <c r="F11" i="2"/>
  <c r="E11" i="2"/>
  <c r="C11" i="2"/>
  <c r="R10" i="2"/>
  <c r="C10" i="2"/>
  <c r="R9" i="2"/>
  <c r="C9" i="2"/>
  <c r="JB8" i="2"/>
  <c r="HV8" i="2"/>
  <c r="P7" i="2"/>
  <c r="O7" i="2"/>
  <c r="O13" i="2" s="1"/>
  <c r="N7" i="2"/>
  <c r="M7" i="2"/>
  <c r="M13" i="2" s="1"/>
  <c r="L7" i="2"/>
  <c r="L13" i="2" s="1"/>
  <c r="K7" i="2"/>
  <c r="K13" i="2" s="1"/>
  <c r="J7" i="2"/>
  <c r="I7" i="2"/>
  <c r="H7" i="2"/>
  <c r="H13" i="2" s="1"/>
  <c r="G7" i="2"/>
  <c r="G13" i="2" s="1"/>
  <c r="F7" i="2"/>
  <c r="F13" i="2" s="1"/>
  <c r="E7" i="2"/>
  <c r="C7" i="2"/>
  <c r="C13" i="2" s="1"/>
  <c r="R6" i="2"/>
  <c r="C6" i="2"/>
  <c r="C5" i="2"/>
  <c r="O46" i="1"/>
  <c r="J46" i="1"/>
  <c r="P45" i="1"/>
  <c r="O45" i="1"/>
  <c r="L45" i="1"/>
  <c r="J45" i="1"/>
  <c r="P44" i="1"/>
  <c r="N44" i="1"/>
  <c r="L44" i="1"/>
  <c r="J44" i="1"/>
  <c r="I44" i="1"/>
  <c r="H44" i="1"/>
  <c r="E44" i="1"/>
  <c r="O41" i="1"/>
  <c r="N41" i="1"/>
  <c r="K41" i="1"/>
  <c r="J41" i="1"/>
  <c r="F41" i="1"/>
  <c r="O40" i="1"/>
  <c r="K40" i="1"/>
  <c r="J40" i="1"/>
  <c r="H40" i="1"/>
  <c r="G40" i="1"/>
  <c r="O35" i="1"/>
  <c r="N35" i="1"/>
  <c r="J35" i="1"/>
  <c r="N34" i="1"/>
  <c r="J34" i="1"/>
  <c r="G34" i="1"/>
  <c r="F34" i="1"/>
  <c r="P33" i="1"/>
  <c r="O33" i="1"/>
  <c r="N33" i="1"/>
  <c r="L33" i="1"/>
  <c r="J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O30" i="1"/>
  <c r="J30" i="1"/>
  <c r="F30" i="1"/>
  <c r="O29" i="1"/>
  <c r="N29" i="1"/>
  <c r="L29" i="1"/>
  <c r="K29" i="1"/>
  <c r="J29" i="1"/>
  <c r="H29" i="1"/>
  <c r="IY28" i="1"/>
  <c r="R28" i="1"/>
  <c r="P23" i="1"/>
  <c r="P35" i="1" s="1"/>
  <c r="O23" i="1"/>
  <c r="N23" i="1"/>
  <c r="N46" i="1" s="1"/>
  <c r="L23" i="1"/>
  <c r="L35" i="1" s="1"/>
  <c r="J23" i="1"/>
  <c r="P34" i="1"/>
  <c r="O34" i="1"/>
  <c r="N45" i="1"/>
  <c r="M45" i="1"/>
  <c r="L34" i="1"/>
  <c r="K45" i="1"/>
  <c r="I34" i="1"/>
  <c r="G45" i="1"/>
  <c r="E34" i="1"/>
  <c r="O44" i="1"/>
  <c r="M33" i="1"/>
  <c r="K44" i="1"/>
  <c r="I33" i="1"/>
  <c r="H33" i="1"/>
  <c r="G44" i="1"/>
  <c r="F44" i="1"/>
  <c r="R21" i="1"/>
  <c r="IY20" i="1"/>
  <c r="P19" i="1"/>
  <c r="P42" i="1" s="1"/>
  <c r="O19" i="1"/>
  <c r="O42" i="1" s="1"/>
  <c r="N19" i="1"/>
  <c r="N42" i="1" s="1"/>
  <c r="P41" i="1"/>
  <c r="N30" i="1"/>
  <c r="M41" i="1"/>
  <c r="L41" i="1"/>
  <c r="K30" i="1"/>
  <c r="J19" i="1"/>
  <c r="I41" i="1"/>
  <c r="H41" i="1"/>
  <c r="G41" i="1"/>
  <c r="E41" i="1"/>
  <c r="P40" i="1"/>
  <c r="N40" i="1"/>
  <c r="M29" i="1"/>
  <c r="L40" i="1"/>
  <c r="K19" i="1"/>
  <c r="I40" i="1"/>
  <c r="H19" i="1"/>
  <c r="G29" i="1"/>
  <c r="F40" i="1"/>
  <c r="E40" i="1"/>
  <c r="IY16" i="1"/>
  <c r="R16" i="1"/>
  <c r="M12" i="1"/>
  <c r="K12" i="1"/>
  <c r="J12" i="1"/>
  <c r="H12" i="1"/>
  <c r="F12" i="1"/>
  <c r="J11" i="1"/>
  <c r="G11" i="1"/>
  <c r="F11" i="1"/>
  <c r="E11" i="1"/>
  <c r="R10" i="1"/>
  <c r="C10" i="1"/>
  <c r="L11" i="1"/>
  <c r="H11" i="1"/>
  <c r="F45" i="1"/>
  <c r="P11" i="1"/>
  <c r="O11" i="1"/>
  <c r="N11" i="1"/>
  <c r="M11" i="1"/>
  <c r="K11" i="1"/>
  <c r="I11" i="1"/>
  <c r="G33" i="1"/>
  <c r="R9" i="1"/>
  <c r="R11" i="1" s="1"/>
  <c r="IY8" i="1"/>
  <c r="M7" i="1"/>
  <c r="M13" i="1" s="1"/>
  <c r="J7" i="1"/>
  <c r="J13" i="1" s="1"/>
  <c r="I7" i="1"/>
  <c r="I13" i="1" s="1"/>
  <c r="H7" i="1"/>
  <c r="H13" i="1" s="1"/>
  <c r="F7" i="1"/>
  <c r="F13" i="1" s="1"/>
  <c r="O7" i="1"/>
  <c r="K7" i="1"/>
  <c r="G7" i="1"/>
  <c r="G13" i="1" s="1"/>
  <c r="R6" i="1"/>
  <c r="C6" i="1"/>
  <c r="R5" i="1"/>
  <c r="P12" i="1"/>
  <c r="O12" i="1"/>
  <c r="N12" i="1"/>
  <c r="L7" i="1"/>
  <c r="L13" i="1" s="1"/>
  <c r="I12" i="1"/>
  <c r="G12" i="1"/>
  <c r="E7" i="1"/>
  <c r="E13" i="1" s="1"/>
  <c r="O13" i="1" l="1"/>
  <c r="J42" i="1"/>
  <c r="J31" i="1"/>
  <c r="J25" i="1"/>
  <c r="H46" i="2"/>
  <c r="H25" i="2"/>
  <c r="H48" i="2" s="1"/>
  <c r="J25" i="2"/>
  <c r="J48" i="2" s="1"/>
  <c r="H31" i="1"/>
  <c r="H25" i="1"/>
  <c r="H42" i="1"/>
  <c r="E35" i="2"/>
  <c r="R7" i="1"/>
  <c r="R13" i="1" s="1"/>
  <c r="P37" i="2"/>
  <c r="F35" i="2"/>
  <c r="F37" i="2" s="1"/>
  <c r="R33" i="1"/>
  <c r="R44" i="1"/>
  <c r="G42" i="2"/>
  <c r="R41" i="2"/>
  <c r="R30" i="2"/>
  <c r="K42" i="1"/>
  <c r="K31" i="1"/>
  <c r="K25" i="1"/>
  <c r="L35" i="2"/>
  <c r="O31" i="2"/>
  <c r="K13" i="1"/>
  <c r="E31" i="2"/>
  <c r="I35" i="2"/>
  <c r="I37" i="2" s="1"/>
  <c r="G29" i="2"/>
  <c r="G31" i="2" s="1"/>
  <c r="G37" i="2" s="1"/>
  <c r="N7" i="1"/>
  <c r="N13" i="1" s="1"/>
  <c r="R18" i="1"/>
  <c r="R22" i="1"/>
  <c r="P29" i="1"/>
  <c r="K34" i="1"/>
  <c r="M44" i="1"/>
  <c r="I19" i="2"/>
  <c r="I25" i="2" s="1"/>
  <c r="I48" i="2" s="1"/>
  <c r="H23" i="2"/>
  <c r="O30" i="2"/>
  <c r="O42" i="2" s="1"/>
  <c r="H33" i="2"/>
  <c r="H35" i="2" s="1"/>
  <c r="H37" i="2" s="1"/>
  <c r="O34" i="2"/>
  <c r="O46" i="2" s="1"/>
  <c r="P40" i="2"/>
  <c r="E19" i="1"/>
  <c r="E23" i="1"/>
  <c r="E33" i="1"/>
  <c r="M40" i="1"/>
  <c r="C5" i="1"/>
  <c r="C7" i="1" s="1"/>
  <c r="P7" i="1"/>
  <c r="P13" i="1" s="1"/>
  <c r="F19" i="1"/>
  <c r="F23" i="1"/>
  <c r="E30" i="1"/>
  <c r="F33" i="1"/>
  <c r="M34" i="1"/>
  <c r="R17" i="2"/>
  <c r="K19" i="2"/>
  <c r="K25" i="2" s="1"/>
  <c r="K48" i="2" s="1"/>
  <c r="J23" i="2"/>
  <c r="J29" i="2"/>
  <c r="J31" i="2" s="1"/>
  <c r="J33" i="2"/>
  <c r="J35" i="2" s="1"/>
  <c r="R34" i="2"/>
  <c r="E41" i="2"/>
  <c r="F45" i="2"/>
  <c r="G19" i="1"/>
  <c r="R21" i="2"/>
  <c r="H23" i="1"/>
  <c r="O25" i="1"/>
  <c r="G30" i="1"/>
  <c r="N31" i="1"/>
  <c r="M19" i="2"/>
  <c r="M25" i="2" s="1"/>
  <c r="M48" i="2" s="1"/>
  <c r="L23" i="2"/>
  <c r="L29" i="2"/>
  <c r="L31" i="2" s="1"/>
  <c r="L37" i="2" s="1"/>
  <c r="H45" i="2"/>
  <c r="C9" i="1"/>
  <c r="C11" i="1" s="1"/>
  <c r="I19" i="1"/>
  <c r="I23" i="1"/>
  <c r="P25" i="1"/>
  <c r="H30" i="1"/>
  <c r="O31" i="1"/>
  <c r="E45" i="1"/>
  <c r="L46" i="1"/>
  <c r="N19" i="2"/>
  <c r="N25" i="2" s="1"/>
  <c r="N48" i="2" s="1"/>
  <c r="M23" i="2"/>
  <c r="M29" i="2"/>
  <c r="M31" i="2" s="1"/>
  <c r="M33" i="2"/>
  <c r="M35" i="2" s="1"/>
  <c r="H41" i="2"/>
  <c r="I45" i="2"/>
  <c r="G23" i="1"/>
  <c r="N25" i="1"/>
  <c r="L19" i="2"/>
  <c r="K29" i="2"/>
  <c r="K31" i="2" s="1"/>
  <c r="K37" i="2" s="1"/>
  <c r="I30" i="1"/>
  <c r="P31" i="1"/>
  <c r="N29" i="2"/>
  <c r="N31" i="2" s="1"/>
  <c r="N37" i="2" s="1"/>
  <c r="I41" i="2"/>
  <c r="E12" i="1"/>
  <c r="R17" i="1"/>
  <c r="K23" i="1"/>
  <c r="K33" i="1"/>
  <c r="P19" i="2"/>
  <c r="O23" i="2"/>
  <c r="O25" i="2" s="1"/>
  <c r="O48" i="2" s="1"/>
  <c r="O33" i="2"/>
  <c r="O35" i="2" s="1"/>
  <c r="J41" i="2"/>
  <c r="K45" i="2"/>
  <c r="P23" i="2"/>
  <c r="E44" i="2"/>
  <c r="L45" i="2"/>
  <c r="L19" i="1"/>
  <c r="H45" i="1"/>
  <c r="M19" i="1"/>
  <c r="M23" i="1"/>
  <c r="E29" i="1"/>
  <c r="L30" i="1"/>
  <c r="I45" i="1"/>
  <c r="P46" i="1"/>
  <c r="E40" i="2"/>
  <c r="L41" i="2"/>
  <c r="F44" i="2"/>
  <c r="M45" i="2"/>
  <c r="F29" i="1"/>
  <c r="E30" i="2"/>
  <c r="E42" i="2" s="1"/>
  <c r="F40" i="2"/>
  <c r="M41" i="2"/>
  <c r="M30" i="1"/>
  <c r="G40" i="2"/>
  <c r="N41" i="2"/>
  <c r="I29" i="1"/>
  <c r="P30" i="1"/>
  <c r="L12" i="1"/>
  <c r="H34" i="1"/>
  <c r="E23" i="2"/>
  <c r="E25" i="2" s="1"/>
  <c r="E48" i="2" s="1"/>
  <c r="F23" i="2"/>
  <c r="F46" i="2" s="1"/>
  <c r="R41" i="1" l="1"/>
  <c r="R30" i="1"/>
  <c r="F35" i="1"/>
  <c r="F46" i="1"/>
  <c r="E37" i="2"/>
  <c r="H48" i="1"/>
  <c r="H37" i="1"/>
  <c r="L25" i="2"/>
  <c r="L48" i="2" s="1"/>
  <c r="N37" i="1"/>
  <c r="N48" i="1"/>
  <c r="C13" i="1"/>
  <c r="L42" i="1"/>
  <c r="L31" i="1"/>
  <c r="L25" i="1"/>
  <c r="G35" i="1"/>
  <c r="G46" i="1"/>
  <c r="O37" i="1"/>
  <c r="O48" i="1"/>
  <c r="O37" i="2"/>
  <c r="F31" i="1"/>
  <c r="F25" i="1"/>
  <c r="F42" i="1"/>
  <c r="M42" i="1"/>
  <c r="M31" i="1"/>
  <c r="M25" i="1"/>
  <c r="H35" i="1"/>
  <c r="H46" i="1"/>
  <c r="E46" i="1"/>
  <c r="E35" i="1"/>
  <c r="F25" i="2"/>
  <c r="F48" i="2" s="1"/>
  <c r="J48" i="1"/>
  <c r="J37" i="1"/>
  <c r="I25" i="1"/>
  <c r="I42" i="1"/>
  <c r="I31" i="1"/>
  <c r="G31" i="1"/>
  <c r="G25" i="1"/>
  <c r="G42" i="1"/>
  <c r="P25" i="2"/>
  <c r="P48" i="2" s="1"/>
  <c r="E46" i="2"/>
  <c r="K48" i="1"/>
  <c r="K37" i="1"/>
  <c r="J37" i="2"/>
  <c r="R33" i="2"/>
  <c r="R23" i="2"/>
  <c r="R44" i="2"/>
  <c r="M37" i="2"/>
  <c r="K35" i="1"/>
  <c r="K46" i="1"/>
  <c r="R45" i="1"/>
  <c r="R34" i="1"/>
  <c r="R19" i="1"/>
  <c r="R40" i="1"/>
  <c r="R29" i="1"/>
  <c r="P37" i="1"/>
  <c r="P48" i="1"/>
  <c r="R23" i="1"/>
  <c r="M35" i="1"/>
  <c r="M46" i="1"/>
  <c r="E42" i="1"/>
  <c r="E31" i="1"/>
  <c r="E25" i="1"/>
  <c r="I35" i="1"/>
  <c r="I46" i="1"/>
  <c r="R29" i="2"/>
  <c r="R19" i="2"/>
  <c r="R40" i="2"/>
  <c r="R46" i="1" l="1"/>
  <c r="R35" i="1"/>
  <c r="L48" i="1"/>
  <c r="L37" i="1"/>
  <c r="R31" i="2"/>
  <c r="R42" i="2"/>
  <c r="R25" i="2"/>
  <c r="R48" i="2" s="1"/>
  <c r="R35" i="2"/>
  <c r="R37" i="2" s="1"/>
  <c r="R46" i="2"/>
  <c r="R42" i="1"/>
  <c r="R31" i="1"/>
  <c r="R37" i="1" s="1"/>
  <c r="R25" i="1"/>
  <c r="R48" i="1"/>
  <c r="G48" i="1"/>
  <c r="G37" i="1"/>
  <c r="I48" i="1"/>
  <c r="I37" i="1"/>
  <c r="M37" i="1"/>
  <c r="M48" i="1"/>
  <c r="E48" i="1"/>
  <c r="E37" i="1"/>
  <c r="F48" i="1"/>
  <c r="F37" i="1"/>
</calcChain>
</file>

<file path=xl/sharedStrings.xml><?xml version="1.0" encoding="utf-8"?>
<sst xmlns="http://schemas.openxmlformats.org/spreadsheetml/2006/main" count="146" uniqueCount="30">
  <si>
    <t>Real Estate Transaction Taxes Receipts ($ in millions)</t>
  </si>
  <si>
    <t>2026 Receipts vs. 2025 Receipts</t>
  </si>
  <si>
    <t>2025 Actuals</t>
  </si>
  <si>
    <t>2025 Act</t>
  </si>
  <si>
    <t>YTD Apr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</si>
  <si>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</si>
  <si>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</si>
  <si>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</si>
  <si>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</si>
  <si>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</si>
  <si>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</si>
  <si>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</si>
  <si>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2026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</si>
  <si>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</si>
  <si>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</si>
  <si>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</si>
  <si>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</si>
  <si>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</si>
  <si>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</si>
  <si>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</si>
  <si>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</si>
  <si>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</si>
  <si>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</si>
  <si>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</si>
  <si>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</si>
  <si>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</si>
  <si>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</si>
  <si>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2026 Adopted Budget</t>
  </si>
  <si>
    <t>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</si>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</sst>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8"/>
      <name val="Arial Black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1" fillId="0" borderId="0" xfId="2"/>
    <xf numFmtId="0" fontId="2" fillId="0" borderId="0" xfId="2" applyFont="1" applyAlignment="1">
      <alignment horizontal="left"/>
    </xf>
    <xf numFmtId="0" fontId="3" fillId="0" borderId="0" xfId="2" applyFont="1"/>
    <xf numFmtId="0" fontId="4" fillId="2" borderId="0" xfId="2" applyFont="1" applyFill="1"/>
    <xf numFmtId="17" fontId="5" fillId="2" borderId="0" xfId="2" applyNumberFormat="1" applyFont="1" applyFill="1" applyAlignment="1">
      <alignment horizontal="center"/>
    </xf>
    <xf numFmtId="17" fontId="6" fillId="0" borderId="0" xfId="2" applyNumberFormat="1" applyFont="1"/>
    <xf numFmtId="17" fontId="6" fillId="0" borderId="1" xfId="2" applyNumberFormat="1" applyFont="1" applyBorder="1" applyAlignment="1">
      <alignment horizontal="center"/>
    </xf>
    <xf numFmtId="0" fontId="7" fillId="0" borderId="0" xfId="2" applyFont="1"/>
    <xf numFmtId="164" fontId="8" fillId="2" borderId="0" xfId="2" applyNumberFormat="1" applyFont="1" applyFill="1" applyAlignment="1">
      <alignment horizontal="right" indent="1"/>
    </xf>
    <xf numFmtId="164" fontId="1" fillId="0" borderId="0" xfId="2" applyNumberFormat="1"/>
    <xf numFmtId="164" fontId="1" fillId="0" borderId="2" xfId="2" applyNumberFormat="1" applyBorder="1"/>
    <xf numFmtId="9" fontId="1" fillId="0" borderId="0" xfId="1" applyFont="1"/>
    <xf numFmtId="164" fontId="1" fillId="0" borderId="0" xfId="1" applyNumberFormat="1" applyFont="1"/>
    <xf numFmtId="165" fontId="5" fillId="2" borderId="0" xfId="2" applyNumberFormat="1" applyFont="1" applyFill="1" applyAlignment="1">
      <alignment horizontal="right" indent="1"/>
    </xf>
    <xf numFmtId="165" fontId="9" fillId="0" borderId="0" xfId="2" applyNumberFormat="1" applyFont="1"/>
    <xf numFmtId="165" fontId="9" fillId="0" borderId="2" xfId="2" applyNumberFormat="1" applyFont="1" applyBorder="1"/>
    <xf numFmtId="0" fontId="1" fillId="0" borderId="2" xfId="2" applyBorder="1"/>
    <xf numFmtId="0" fontId="10" fillId="0" borderId="0" xfId="2" applyFont="1"/>
    <xf numFmtId="165" fontId="1" fillId="0" borderId="0" xfId="2" applyNumberFormat="1"/>
    <xf numFmtId="0" fontId="7" fillId="0" borderId="0" xfId="2" applyFont="1" applyAlignment="1">
      <alignment horizontal="left"/>
    </xf>
    <xf numFmtId="164" fontId="1" fillId="0" borderId="3" xfId="2" applyNumberFormat="1" applyBorder="1"/>
    <xf numFmtId="0" fontId="7" fillId="0" borderId="4" xfId="2" applyFont="1" applyBorder="1" applyAlignment="1">
      <alignment horizontal="left"/>
    </xf>
    <xf numFmtId="164" fontId="1" fillId="0" borderId="4" xfId="2" applyNumberFormat="1" applyBorder="1"/>
    <xf numFmtId="0" fontId="1" fillId="0" borderId="4" xfId="2" applyBorder="1"/>
    <xf numFmtId="0" fontId="12" fillId="0" borderId="0" xfId="2" applyFont="1"/>
    <xf numFmtId="166" fontId="1" fillId="0" borderId="0" xfId="1" applyNumberFormat="1" applyFont="1"/>
    <xf numFmtId="0" fontId="6" fillId="0" borderId="0" xfId="2" applyFont="1" applyAlignment="1">
      <alignment horizontal="right"/>
    </xf>
    <xf numFmtId="166" fontId="1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1" fillId="0" borderId="0" xfId="2" applyNumberFormat="1"/>
    <xf numFmtId="166" fontId="1" fillId="0" borderId="2" xfId="2" applyNumberFormat="1" applyBorder="1"/>
    <xf numFmtId="166" fontId="1" fillId="0" borderId="3" xfId="1" applyNumberFormat="1" applyFont="1" applyBorder="1"/>
    <xf numFmtId="167" fontId="1" fillId="0" borderId="0" xfId="2" applyNumberFormat="1"/>
    <xf numFmtId="0" fontId="13" fillId="0" borderId="0" xfId="2" applyFont="1"/>
    <xf numFmtId="0" fontId="13" fillId="0" borderId="0" xfId="2" applyFont="1" applyAlignment="1">
      <alignment horizontal="right"/>
    </xf>
    <xf numFmtId="17" fontId="5" fillId="2" borderId="0" xfId="2" quotePrefix="1" applyNumberFormat="1" applyFont="1" applyFill="1" applyAlignment="1">
      <alignment horizontal="center"/>
    </xf>
    <xf numFmtId="7" fontId="1" fillId="0" borderId="0" xfId="2" applyNumberFormat="1"/>
  </cellXfs>
  <cellStyles count="3">
    <cellStyle name="Normal" xfId="0" builtinId="0"/>
    <cellStyle name="Normal 2 2" xfId="2" xr:uid="{613B1706-6E21-4FB9-9A09-0758A2FD22BE}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8367-9D74-4DF3-BBC6-C4CBE0B230DB}">
  <sheetPr>
    <pageSetUpPr fitToPage="1"/>
  </sheetPr>
  <dimension ref="A1:JN58"/>
  <sheetViews>
    <sheetView tabSelected="1" zoomScale="90" zoomScaleNormal="90" zoomScaleSheetLayoutView="80" workbookViewId="0">
      <selection activeCell="C41" sqref="C41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62" ht="19.5" x14ac:dyDescent="0.4">
      <c r="A1" s="1" t="s">
        <v>0</v>
      </c>
      <c r="M1" s="36"/>
      <c r="R1" s="37"/>
    </row>
    <row r="2" spans="1:262" ht="19.5" x14ac:dyDescent="0.4">
      <c r="A2" s="3" t="s">
        <v>26</v>
      </c>
      <c r="M2" s="36"/>
      <c r="R2" s="37"/>
    </row>
    <row r="3" spans="1:262" ht="10.5" customHeight="1" x14ac:dyDescent="0.25">
      <c r="A3" s="4"/>
    </row>
    <row r="4" spans="1:262" ht="19.5" x14ac:dyDescent="0.4">
      <c r="A4" s="5" t="s">
        <v>27</v>
      </c>
      <c r="C4" s="38" t="s">
        <v>28</v>
      </c>
      <c r="E4" s="7">
        <v>46023</v>
      </c>
      <c r="F4" s="7">
        <v>46054</v>
      </c>
      <c r="G4" s="7">
        <v>46082</v>
      </c>
      <c r="H4" s="7">
        <v>46113</v>
      </c>
      <c r="I4" s="7">
        <v>46143</v>
      </c>
      <c r="J4" s="7">
        <v>46174</v>
      </c>
      <c r="K4" s="7">
        <v>46204</v>
      </c>
      <c r="L4" s="7">
        <v>46235</v>
      </c>
      <c r="M4" s="7">
        <v>46266</v>
      </c>
      <c r="N4" s="7">
        <v>46296</v>
      </c>
      <c r="O4" s="7">
        <v>46327</v>
      </c>
      <c r="P4" s="7">
        <v>46357</v>
      </c>
      <c r="R4" s="8" t="s">
        <v>4</v>
      </c>
    </row>
    <row r="5" spans="1:262" x14ac:dyDescent="0.2">
      <c r="A5" s="9" t="s">
        <v>5</v>
      </c>
      <c r="C5" s="10">
        <f>SUM(E5:P5)</f>
        <v>311.33034866037019</v>
      </c>
      <c r="E5" s="11">
        <v>25.944195721697522</v>
      </c>
      <c r="F5" s="11">
        <v>25.944195721697522</v>
      </c>
      <c r="G5" s="11">
        <v>25.944195721697522</v>
      </c>
      <c r="H5" s="11">
        <v>25.944195721697522</v>
      </c>
      <c r="I5" s="11">
        <v>25.944195721697522</v>
      </c>
      <c r="J5" s="11">
        <v>25.944195721697522</v>
      </c>
      <c r="K5" s="11">
        <v>25.944195721697522</v>
      </c>
      <c r="L5" s="11">
        <v>25.944195721697522</v>
      </c>
      <c r="M5" s="11">
        <v>25.944195721697522</v>
      </c>
      <c r="N5" s="11">
        <v>25.944195721697522</v>
      </c>
      <c r="O5" s="11">
        <v>25.944195721697522</v>
      </c>
      <c r="P5" s="11">
        <v>25.944195721697522</v>
      </c>
      <c r="R5" s="12">
        <f>SUM($E5:H5)</f>
        <v>103.77678288679009</v>
      </c>
    </row>
    <row r="6" spans="1:262" x14ac:dyDescent="0.2">
      <c r="A6" s="9" t="s">
        <v>6</v>
      </c>
      <c r="C6" s="15">
        <f>SUM(E6:P6)</f>
        <v>154.6384645944589</v>
      </c>
      <c r="E6" s="16">
        <v>12.886538716204903</v>
      </c>
      <c r="F6" s="16">
        <v>12.886538716204903</v>
      </c>
      <c r="G6" s="16">
        <v>12.886538716204903</v>
      </c>
      <c r="H6" s="16">
        <v>12.886538716204903</v>
      </c>
      <c r="I6" s="16">
        <v>12.886538716204903</v>
      </c>
      <c r="J6" s="16">
        <v>12.886538716204903</v>
      </c>
      <c r="K6" s="16">
        <v>12.886538716204903</v>
      </c>
      <c r="L6" s="16">
        <v>12.886538716204903</v>
      </c>
      <c r="M6" s="16">
        <v>12.886538716204903</v>
      </c>
      <c r="N6" s="16">
        <v>12.886538716204903</v>
      </c>
      <c r="O6" s="16">
        <v>12.886538716204903</v>
      </c>
      <c r="P6" s="16">
        <v>12.886538716204903</v>
      </c>
      <c r="R6" s="17">
        <f>SUM($E6:H6)</f>
        <v>51.546154864819613</v>
      </c>
    </row>
    <row r="7" spans="1:262" x14ac:dyDescent="0.2">
      <c r="A7" s="9" t="s">
        <v>7</v>
      </c>
      <c r="C7" s="10">
        <f>SUM(C5:C6)</f>
        <v>465.96881325482912</v>
      </c>
      <c r="E7" s="11">
        <f t="shared" ref="E7:P7" si="0">SUM(E5:E6)</f>
        <v>38.830734437902422</v>
      </c>
      <c r="F7" s="11">
        <f t="shared" si="0"/>
        <v>38.830734437902422</v>
      </c>
      <c r="G7" s="11">
        <f t="shared" si="0"/>
        <v>38.830734437902422</v>
      </c>
      <c r="H7" s="11">
        <f t="shared" si="0"/>
        <v>38.830734437902422</v>
      </c>
      <c r="I7" s="11">
        <f t="shared" si="0"/>
        <v>38.830734437902422</v>
      </c>
      <c r="J7" s="11">
        <f t="shared" si="0"/>
        <v>38.830734437902422</v>
      </c>
      <c r="K7" s="11">
        <f t="shared" si="0"/>
        <v>38.830734437902422</v>
      </c>
      <c r="L7" s="11">
        <f t="shared" si="0"/>
        <v>38.830734437902422</v>
      </c>
      <c r="M7" s="11">
        <f t="shared" si="0"/>
        <v>38.830734437902422</v>
      </c>
      <c r="N7" s="11">
        <f t="shared" si="0"/>
        <v>38.830734437902422</v>
      </c>
      <c r="O7" s="11">
        <f t="shared" si="0"/>
        <v>38.830734437902422</v>
      </c>
      <c r="P7" s="11">
        <f t="shared" si="0"/>
        <v>38.830734437902422</v>
      </c>
      <c r="R7" s="12">
        <f>SUM(R5:R6)</f>
        <v>155.32293775160969</v>
      </c>
    </row>
    <row r="8" spans="1:262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HU8" s="2">
        <v>0.42182910000000001</v>
      </c>
      <c r="HV8" s="19">
        <f>AVERAGE(HS8:HU8)</f>
        <v>0.42182910000000001</v>
      </c>
      <c r="JB8" s="19" t="e">
        <f>JA8*(JB7/JA7)</f>
        <v>#DIV/0!</v>
      </c>
    </row>
    <row r="9" spans="1:262" x14ac:dyDescent="0.2">
      <c r="A9" s="9" t="s">
        <v>8</v>
      </c>
      <c r="C9" s="10">
        <f>SUM(E9:P9)</f>
        <v>281.77428915497876</v>
      </c>
      <c r="E9" s="11">
        <v>23.481190762914895</v>
      </c>
      <c r="F9" s="11">
        <v>23.481190762914895</v>
      </c>
      <c r="G9" s="11">
        <v>23.481190762914895</v>
      </c>
      <c r="H9" s="11">
        <v>23.481190762914895</v>
      </c>
      <c r="I9" s="11">
        <v>23.481190762914895</v>
      </c>
      <c r="J9" s="11">
        <v>23.481190762914895</v>
      </c>
      <c r="K9" s="11">
        <v>23.481190762914895</v>
      </c>
      <c r="L9" s="11">
        <v>23.481190762914895</v>
      </c>
      <c r="M9" s="11">
        <v>23.481190762914895</v>
      </c>
      <c r="N9" s="11">
        <v>23.481190762914895</v>
      </c>
      <c r="O9" s="11">
        <v>23.481190762914895</v>
      </c>
      <c r="P9" s="11">
        <v>23.481190762914895</v>
      </c>
      <c r="R9" s="12">
        <f>SUM($E9:H9)</f>
        <v>93.924763051659582</v>
      </c>
    </row>
    <row r="10" spans="1:262" x14ac:dyDescent="0.2">
      <c r="A10" s="9" t="s">
        <v>9</v>
      </c>
      <c r="C10" s="15">
        <f>SUM(E10:P10)</f>
        <v>189.25827404853911</v>
      </c>
      <c r="E10" s="16">
        <v>15.771522837378262</v>
      </c>
      <c r="F10" s="16">
        <v>15.771522837378262</v>
      </c>
      <c r="G10" s="16">
        <v>15.771522837378262</v>
      </c>
      <c r="H10" s="16">
        <v>15.771522837378262</v>
      </c>
      <c r="I10" s="16">
        <v>15.771522837378262</v>
      </c>
      <c r="J10" s="16">
        <v>15.771522837378262</v>
      </c>
      <c r="K10" s="16">
        <v>15.771522837378262</v>
      </c>
      <c r="L10" s="16">
        <v>15.771522837378262</v>
      </c>
      <c r="M10" s="16">
        <v>15.771522837378262</v>
      </c>
      <c r="N10" s="16">
        <v>15.771522837378262</v>
      </c>
      <c r="O10" s="16">
        <v>15.771522837378262</v>
      </c>
      <c r="P10" s="16">
        <v>15.771522837378262</v>
      </c>
      <c r="R10" s="17">
        <f>SUM($E10:H10)</f>
        <v>63.086091349513048</v>
      </c>
    </row>
    <row r="11" spans="1:262" x14ac:dyDescent="0.2">
      <c r="A11" s="9" t="s">
        <v>10</v>
      </c>
      <c r="C11" s="10">
        <f>SUM(C9:C10)</f>
        <v>471.03256320351784</v>
      </c>
      <c r="E11" s="11">
        <f t="shared" ref="E11:P11" si="1">SUM(E9:E10)</f>
        <v>39.252713600293156</v>
      </c>
      <c r="F11" s="11">
        <f t="shared" si="1"/>
        <v>39.252713600293156</v>
      </c>
      <c r="G11" s="11">
        <f t="shared" si="1"/>
        <v>39.252713600293156</v>
      </c>
      <c r="H11" s="11">
        <f t="shared" si="1"/>
        <v>39.252713600293156</v>
      </c>
      <c r="I11" s="11">
        <f t="shared" si="1"/>
        <v>39.252713600293156</v>
      </c>
      <c r="J11" s="11">
        <f t="shared" si="1"/>
        <v>39.252713600293156</v>
      </c>
      <c r="K11" s="11">
        <f t="shared" si="1"/>
        <v>39.252713600293156</v>
      </c>
      <c r="L11" s="11">
        <f t="shared" si="1"/>
        <v>39.252713600293156</v>
      </c>
      <c r="M11" s="11">
        <f t="shared" si="1"/>
        <v>39.252713600293156</v>
      </c>
      <c r="N11" s="11">
        <f t="shared" si="1"/>
        <v>39.252713600293156</v>
      </c>
      <c r="O11" s="11">
        <f t="shared" si="1"/>
        <v>39.252713600293156</v>
      </c>
      <c r="P11" s="11">
        <f t="shared" si="1"/>
        <v>39.252713600293156</v>
      </c>
      <c r="R11" s="12">
        <f>SUM(R9:R10)</f>
        <v>157.01085440117262</v>
      </c>
    </row>
    <row r="12" spans="1:262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62" x14ac:dyDescent="0.2">
      <c r="A13" s="21" t="s">
        <v>11</v>
      </c>
      <c r="B13" s="11"/>
      <c r="C13" s="10">
        <f>SUM(C7,C11)</f>
        <v>937.00137645834695</v>
      </c>
      <c r="D13" s="11"/>
      <c r="E13" s="11">
        <f t="shared" ref="E13:P13" si="2">SUM(E7,E11)</f>
        <v>78.08344803819557</v>
      </c>
      <c r="F13" s="11">
        <f t="shared" si="2"/>
        <v>78.08344803819557</v>
      </c>
      <c r="G13" s="11">
        <f t="shared" si="2"/>
        <v>78.08344803819557</v>
      </c>
      <c r="H13" s="11">
        <f t="shared" si="2"/>
        <v>78.08344803819557</v>
      </c>
      <c r="I13" s="11">
        <f t="shared" si="2"/>
        <v>78.08344803819557</v>
      </c>
      <c r="J13" s="11">
        <f t="shared" si="2"/>
        <v>78.08344803819557</v>
      </c>
      <c r="K13" s="11">
        <f t="shared" si="2"/>
        <v>78.08344803819557</v>
      </c>
      <c r="L13" s="11">
        <f t="shared" si="2"/>
        <v>78.08344803819557</v>
      </c>
      <c r="M13" s="11">
        <f t="shared" si="2"/>
        <v>78.08344803819557</v>
      </c>
      <c r="N13" s="11">
        <f t="shared" si="2"/>
        <v>78.08344803819557</v>
      </c>
      <c r="O13" s="11">
        <f t="shared" si="2"/>
        <v>78.08344803819557</v>
      </c>
      <c r="P13" s="11">
        <f t="shared" si="2"/>
        <v>78.08344803819557</v>
      </c>
      <c r="Q13" s="11"/>
      <c r="R13" s="22">
        <f>SUM(R7,R11)</f>
        <v>312.33379215278228</v>
      </c>
    </row>
    <row r="14" spans="1:262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62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62" ht="19.5" x14ac:dyDescent="0.4">
      <c r="A16" s="5" t="s">
        <v>12</v>
      </c>
      <c r="C16" s="7"/>
      <c r="E16" s="7">
        <f t="shared" ref="E16:P16" si="3">E4</f>
        <v>46023</v>
      </c>
      <c r="F16" s="7">
        <f t="shared" si="3"/>
        <v>46054</v>
      </c>
      <c r="G16" s="7">
        <f t="shared" si="3"/>
        <v>46082</v>
      </c>
      <c r="H16" s="7">
        <f t="shared" si="3"/>
        <v>46113</v>
      </c>
      <c r="I16" s="7">
        <f t="shared" si="3"/>
        <v>46143</v>
      </c>
      <c r="J16" s="7">
        <f t="shared" si="3"/>
        <v>46174</v>
      </c>
      <c r="K16" s="7">
        <f t="shared" si="3"/>
        <v>46204</v>
      </c>
      <c r="L16" s="7">
        <f t="shared" si="3"/>
        <v>46235</v>
      </c>
      <c r="M16" s="7">
        <f t="shared" si="3"/>
        <v>46266</v>
      </c>
      <c r="N16" s="7">
        <f t="shared" si="3"/>
        <v>46296</v>
      </c>
      <c r="O16" s="7">
        <f t="shared" si="3"/>
        <v>46327</v>
      </c>
      <c r="P16" s="7">
        <f t="shared" si="3"/>
        <v>46357</v>
      </c>
      <c r="Q16" s="7"/>
      <c r="R16" s="8" t="str">
        <f>R4</f>
        <v>YTD Apr</v>
      </c>
      <c r="HV16" s="26" t="e">
        <f>AVERAGE(HS16:HU16)</f>
        <v>#DIV/0!</v>
      </c>
    </row>
    <row r="17" spans="1:262" x14ac:dyDescent="0.2">
      <c r="A17" s="9" t="s">
        <v>5</v>
      </c>
      <c r="C17" s="11"/>
      <c r="E17" s="11">
        <v>32.878884069999998</v>
      </c>
      <c r="F17" s="11">
        <v>29.07089461</v>
      </c>
      <c r="G17" s="11">
        <v>22.934846970000006</v>
      </c>
      <c r="H17" s="11">
        <v>27.391561230000004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29</v>
      </c>
      <c r="N17" s="11" t="s">
        <v>29</v>
      </c>
      <c r="O17" s="11" t="s">
        <v>29</v>
      </c>
      <c r="P17" s="11" t="s">
        <v>29</v>
      </c>
      <c r="R17" s="12">
        <f>SUM($E17:H17)</f>
        <v>112.27618688000001</v>
      </c>
    </row>
    <row r="18" spans="1:262" x14ac:dyDescent="0.2">
      <c r="A18" s="9" t="s">
        <v>6</v>
      </c>
      <c r="C18" s="16"/>
      <c r="E18" s="16">
        <v>12.535431010000002</v>
      </c>
      <c r="F18" s="16">
        <v>11.621319120000001</v>
      </c>
      <c r="G18" s="16">
        <v>9.93490742</v>
      </c>
      <c r="H18" s="16">
        <v>12.248236769999997</v>
      </c>
      <c r="I18" s="16" t="s">
        <v>29</v>
      </c>
      <c r="J18" s="16" t="s">
        <v>29</v>
      </c>
      <c r="K18" s="16" t="s">
        <v>29</v>
      </c>
      <c r="L18" s="16" t="s">
        <v>29</v>
      </c>
      <c r="M18" s="16" t="s">
        <v>29</v>
      </c>
      <c r="N18" s="16" t="s">
        <v>29</v>
      </c>
      <c r="O18" s="16" t="s">
        <v>29</v>
      </c>
      <c r="P18" s="16" t="s">
        <v>29</v>
      </c>
      <c r="R18" s="17">
        <f>SUM($E18:H18)</f>
        <v>46.339894319999999</v>
      </c>
    </row>
    <row r="19" spans="1:262" x14ac:dyDescent="0.2">
      <c r="A19" s="9" t="s">
        <v>7</v>
      </c>
      <c r="C19" s="11"/>
      <c r="E19" s="11">
        <f t="shared" ref="E19" si="4">IF(OR(E17="",E18=""),"",SUM(E17:E18))</f>
        <v>45.414315080000002</v>
      </c>
      <c r="F19" s="11">
        <f t="shared" ref="F19:P19" si="5">IF(OR(F17="",F18=""),"",SUM(F17:F18))</f>
        <v>40.692213729999999</v>
      </c>
      <c r="G19" s="11">
        <f t="shared" si="5"/>
        <v>32.869754390000004</v>
      </c>
      <c r="H19" s="11">
        <f t="shared" si="5"/>
        <v>39.639797999999999</v>
      </c>
      <c r="I19" s="11" t="str">
        <f t="shared" si="5"/>
        <v/>
      </c>
      <c r="J19" s="11" t="str">
        <f t="shared" si="5"/>
        <v/>
      </c>
      <c r="K19" s="11" t="str">
        <f t="shared" si="5"/>
        <v/>
      </c>
      <c r="L19" s="11" t="str">
        <f t="shared" si="5"/>
        <v/>
      </c>
      <c r="M19" s="11" t="str">
        <f t="shared" si="5"/>
        <v/>
      </c>
      <c r="N19" s="11" t="str">
        <f t="shared" si="5"/>
        <v/>
      </c>
      <c r="O19" s="11" t="str">
        <f t="shared" si="5"/>
        <v/>
      </c>
      <c r="P19" s="11" t="str">
        <f t="shared" si="5"/>
        <v/>
      </c>
      <c r="R19" s="12">
        <f>SUM(R17:R18)</f>
        <v>158.6160812</v>
      </c>
    </row>
    <row r="20" spans="1:262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HU20" s="2">
        <v>0.30997675000000002</v>
      </c>
      <c r="HV20" s="19">
        <f>AVERAGE(HS20:HU20)</f>
        <v>0.30997675000000002</v>
      </c>
      <c r="JB20" s="19" t="e">
        <f>JA20*(JB19/JA19)</f>
        <v>#DIV/0!</v>
      </c>
    </row>
    <row r="21" spans="1:262" x14ac:dyDescent="0.2">
      <c r="A21" s="9" t="s">
        <v>8</v>
      </c>
      <c r="C21" s="39"/>
      <c r="E21" s="11">
        <v>40.465472400000003</v>
      </c>
      <c r="F21" s="11">
        <v>83.362311900000009</v>
      </c>
      <c r="G21" s="11">
        <v>24.798042900000002</v>
      </c>
      <c r="H21" s="11">
        <v>26.670710700000001</v>
      </c>
      <c r="I21" s="11" t="s">
        <v>29</v>
      </c>
      <c r="J21" s="11" t="s">
        <v>29</v>
      </c>
      <c r="K21" s="11" t="s">
        <v>29</v>
      </c>
      <c r="L21" s="11" t="s">
        <v>29</v>
      </c>
      <c r="M21" s="11" t="s">
        <v>29</v>
      </c>
      <c r="N21" s="11" t="s">
        <v>29</v>
      </c>
      <c r="O21" s="11" t="s">
        <v>29</v>
      </c>
      <c r="P21" s="11" t="s">
        <v>29</v>
      </c>
      <c r="R21" s="12">
        <f>SUM($E21:H21)</f>
        <v>175.29653790000003</v>
      </c>
    </row>
    <row r="22" spans="1:262" x14ac:dyDescent="0.2">
      <c r="A22" s="9" t="s">
        <v>9</v>
      </c>
      <c r="C22" s="16"/>
      <c r="E22" s="16">
        <v>27.858771000000001</v>
      </c>
      <c r="F22" s="16">
        <v>20.8483038</v>
      </c>
      <c r="G22" s="16">
        <v>14.834565</v>
      </c>
      <c r="H22" s="16">
        <v>19.2292299</v>
      </c>
      <c r="I22" s="16" t="s">
        <v>29</v>
      </c>
      <c r="J22" s="16" t="s">
        <v>29</v>
      </c>
      <c r="K22" s="16" t="s">
        <v>29</v>
      </c>
      <c r="L22" s="16" t="s">
        <v>29</v>
      </c>
      <c r="M22" s="16" t="s">
        <v>29</v>
      </c>
      <c r="N22" s="16" t="s">
        <v>29</v>
      </c>
      <c r="O22" s="16" t="s">
        <v>29</v>
      </c>
      <c r="P22" s="16" t="s">
        <v>29</v>
      </c>
      <c r="R22" s="17">
        <f>SUM($E22:H22)</f>
        <v>82.770869699999992</v>
      </c>
    </row>
    <row r="23" spans="1:262" x14ac:dyDescent="0.2">
      <c r="A23" s="9" t="s">
        <v>10</v>
      </c>
      <c r="C23" s="11"/>
      <c r="E23" s="11">
        <f t="shared" ref="E23" si="6">IF(E21="","",SUM(E21:E22))</f>
        <v>68.3242434</v>
      </c>
      <c r="F23" s="11">
        <f t="shared" ref="F23:P23" si="7">IF(F21="","",SUM(F21:F22))</f>
        <v>104.21061570000001</v>
      </c>
      <c r="G23" s="11">
        <f t="shared" si="7"/>
        <v>39.632607900000004</v>
      </c>
      <c r="H23" s="11">
        <f t="shared" si="7"/>
        <v>45.899940600000001</v>
      </c>
      <c r="I23" s="11" t="str">
        <f t="shared" si="7"/>
        <v/>
      </c>
      <c r="J23" s="11" t="str">
        <f t="shared" si="7"/>
        <v/>
      </c>
      <c r="K23" s="11" t="str">
        <f t="shared" si="7"/>
        <v/>
      </c>
      <c r="L23" s="11" t="str">
        <f t="shared" si="7"/>
        <v/>
      </c>
      <c r="M23" s="11" t="str">
        <f t="shared" si="7"/>
        <v/>
      </c>
      <c r="N23" s="11" t="str">
        <f t="shared" si="7"/>
        <v/>
      </c>
      <c r="O23" s="11" t="str">
        <f t="shared" si="7"/>
        <v/>
      </c>
      <c r="P23" s="11" t="str">
        <f t="shared" si="7"/>
        <v/>
      </c>
      <c r="R23" s="12">
        <f>SUM(R21:R22)</f>
        <v>258.06740760000002</v>
      </c>
    </row>
    <row r="24" spans="1:262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62" x14ac:dyDescent="0.2">
      <c r="A25" s="21" t="s">
        <v>11</v>
      </c>
      <c r="C25" s="11"/>
      <c r="E25" s="11">
        <f t="shared" ref="E25:P25" si="8">IF(OR(E19="",E23=""),"",SUM(E19,E23))</f>
        <v>113.73855847999999</v>
      </c>
      <c r="F25" s="11">
        <f t="shared" si="8"/>
        <v>144.90282943</v>
      </c>
      <c r="G25" s="11">
        <f t="shared" si="8"/>
        <v>72.502362290000008</v>
      </c>
      <c r="H25" s="11">
        <f t="shared" si="8"/>
        <v>85.539738599999993</v>
      </c>
      <c r="I25" s="11" t="str">
        <f t="shared" si="8"/>
        <v/>
      </c>
      <c r="J25" s="11" t="str">
        <f t="shared" si="8"/>
        <v/>
      </c>
      <c r="K25" s="11" t="str">
        <f t="shared" si="8"/>
        <v/>
      </c>
      <c r="L25" s="11" t="str">
        <f t="shared" si="8"/>
        <v/>
      </c>
      <c r="M25" s="11" t="str">
        <f t="shared" si="8"/>
        <v/>
      </c>
      <c r="N25" s="11" t="str">
        <f t="shared" si="8"/>
        <v/>
      </c>
      <c r="O25" s="11" t="str">
        <f t="shared" si="8"/>
        <v/>
      </c>
      <c r="P25" s="11" t="str">
        <f t="shared" si="8"/>
        <v/>
      </c>
      <c r="R25" s="22">
        <f>SUM(R19,R23)</f>
        <v>416.68348880000002</v>
      </c>
    </row>
    <row r="26" spans="1:262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62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62" ht="19.5" x14ac:dyDescent="0.4">
      <c r="A28" s="5" t="s">
        <v>13</v>
      </c>
      <c r="C28" s="7"/>
      <c r="E28" s="7">
        <f t="shared" ref="E28:P28" si="9">E4</f>
        <v>46023</v>
      </c>
      <c r="F28" s="7">
        <f t="shared" si="9"/>
        <v>46054</v>
      </c>
      <c r="G28" s="7">
        <f t="shared" si="9"/>
        <v>46082</v>
      </c>
      <c r="H28" s="7">
        <f t="shared" si="9"/>
        <v>46113</v>
      </c>
      <c r="I28" s="7">
        <f t="shared" si="9"/>
        <v>46143</v>
      </c>
      <c r="J28" s="7">
        <f t="shared" si="9"/>
        <v>46174</v>
      </c>
      <c r="K28" s="7">
        <f t="shared" si="9"/>
        <v>46204</v>
      </c>
      <c r="L28" s="7">
        <f t="shared" si="9"/>
        <v>46235</v>
      </c>
      <c r="M28" s="7">
        <f t="shared" si="9"/>
        <v>46266</v>
      </c>
      <c r="N28" s="7">
        <f t="shared" si="9"/>
        <v>46296</v>
      </c>
      <c r="O28" s="7">
        <f t="shared" si="9"/>
        <v>46327</v>
      </c>
      <c r="P28" s="7">
        <f t="shared" si="9"/>
        <v>46357</v>
      </c>
      <c r="R28" s="8" t="str">
        <f>+R4</f>
        <v>YTD Apr</v>
      </c>
      <c r="HV28" s="26" t="e">
        <f>AVERAGE(HS28:HU28)</f>
        <v>#DIV/0!</v>
      </c>
    </row>
    <row r="29" spans="1:262" x14ac:dyDescent="0.2">
      <c r="A29" s="9" t="s">
        <v>5</v>
      </c>
      <c r="C29" s="11"/>
      <c r="E29" s="11">
        <f t="shared" ref="E29:P30" si="10">IF(E17="","",ROUND(E17-E5,3))</f>
        <v>6.9349999999999996</v>
      </c>
      <c r="F29" s="11">
        <f t="shared" si="10"/>
        <v>3.1269999999999998</v>
      </c>
      <c r="G29" s="11">
        <f t="shared" si="10"/>
        <v>-3.0089999999999999</v>
      </c>
      <c r="H29" s="11">
        <f t="shared" si="10"/>
        <v>1.4470000000000001</v>
      </c>
      <c r="I29" s="11" t="str">
        <f t="shared" si="10"/>
        <v/>
      </c>
      <c r="J29" s="11" t="str">
        <f t="shared" si="10"/>
        <v/>
      </c>
      <c r="K29" s="11" t="str">
        <f t="shared" si="10"/>
        <v/>
      </c>
      <c r="L29" s="11" t="str">
        <f t="shared" si="10"/>
        <v/>
      </c>
      <c r="M29" s="11" t="str">
        <f t="shared" si="10"/>
        <v/>
      </c>
      <c r="N29" s="11" t="str">
        <f t="shared" si="10"/>
        <v/>
      </c>
      <c r="O29" s="11" t="str">
        <f t="shared" si="10"/>
        <v/>
      </c>
      <c r="P29" s="11" t="str">
        <f t="shared" si="10"/>
        <v/>
      </c>
      <c r="R29" s="12">
        <f>IF(R17&gt;0,R17-R5,"")</f>
        <v>8.4994039932099241</v>
      </c>
    </row>
    <row r="30" spans="1:262" x14ac:dyDescent="0.2">
      <c r="A30" s="9" t="s">
        <v>6</v>
      </c>
      <c r="C30" s="16"/>
      <c r="E30" s="16">
        <f t="shared" si="10"/>
        <v>-0.35099999999999998</v>
      </c>
      <c r="F30" s="16">
        <f t="shared" si="10"/>
        <v>-1.2649999999999999</v>
      </c>
      <c r="G30" s="16">
        <f t="shared" si="10"/>
        <v>-2.952</v>
      </c>
      <c r="H30" s="16">
        <f t="shared" si="10"/>
        <v>-0.63800000000000001</v>
      </c>
      <c r="I30" s="16" t="str">
        <f t="shared" si="10"/>
        <v/>
      </c>
      <c r="J30" s="16" t="str">
        <f t="shared" si="10"/>
        <v/>
      </c>
      <c r="K30" s="16" t="str">
        <f t="shared" si="10"/>
        <v/>
      </c>
      <c r="L30" s="16" t="str">
        <f t="shared" si="10"/>
        <v/>
      </c>
      <c r="M30" s="16" t="str">
        <f t="shared" si="10"/>
        <v/>
      </c>
      <c r="N30" s="16" t="str">
        <f t="shared" si="10"/>
        <v/>
      </c>
      <c r="O30" s="16" t="str">
        <f t="shared" si="10"/>
        <v/>
      </c>
      <c r="P30" s="16" t="str">
        <f t="shared" si="10"/>
        <v/>
      </c>
      <c r="R30" s="17">
        <f>IF(R18&gt;0,R18-R6,"")</f>
        <v>-5.2062605448196138</v>
      </c>
    </row>
    <row r="31" spans="1:262" x14ac:dyDescent="0.2">
      <c r="A31" s="9" t="s">
        <v>7</v>
      </c>
      <c r="C31" s="11"/>
      <c r="E31" s="11">
        <f t="shared" ref="E31:P31" si="11">IF(OR(E29="",E30=""),"",SUM(E29:E30))</f>
        <v>6.5839999999999996</v>
      </c>
      <c r="F31" s="11">
        <f t="shared" si="11"/>
        <v>1.8619999999999999</v>
      </c>
      <c r="G31" s="11">
        <f t="shared" si="11"/>
        <v>-5.9610000000000003</v>
      </c>
      <c r="H31" s="11">
        <f t="shared" si="11"/>
        <v>0.80900000000000005</v>
      </c>
      <c r="I31" s="11" t="str">
        <f t="shared" si="11"/>
        <v/>
      </c>
      <c r="J31" s="11" t="str">
        <f t="shared" si="11"/>
        <v/>
      </c>
      <c r="K31" s="11" t="str">
        <f t="shared" si="11"/>
        <v/>
      </c>
      <c r="L31" s="11" t="str">
        <f t="shared" si="11"/>
        <v/>
      </c>
      <c r="M31" s="11" t="str">
        <f t="shared" si="11"/>
        <v/>
      </c>
      <c r="N31" s="11" t="str">
        <f t="shared" si="11"/>
        <v/>
      </c>
      <c r="O31" s="11" t="str">
        <f t="shared" si="11"/>
        <v/>
      </c>
      <c r="P31" s="11" t="str">
        <f t="shared" si="11"/>
        <v/>
      </c>
      <c r="R31" s="12">
        <f>IF(R19&gt;0,R29+R30,"")</f>
        <v>3.2931434483903104</v>
      </c>
    </row>
    <row r="32" spans="1:262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0" x14ac:dyDescent="0.2">
      <c r="A33" s="9" t="s">
        <v>8</v>
      </c>
      <c r="C33" s="11"/>
      <c r="E33" s="11">
        <f t="shared" ref="E33:P34" si="12">IF(E21="","",ROUND(E21-E9,3))</f>
        <v>16.984000000000002</v>
      </c>
      <c r="F33" s="11">
        <f t="shared" si="12"/>
        <v>59.881</v>
      </c>
      <c r="G33" s="11">
        <f t="shared" si="12"/>
        <v>1.3169999999999999</v>
      </c>
      <c r="H33" s="11">
        <f t="shared" si="12"/>
        <v>3.19</v>
      </c>
      <c r="I33" s="11" t="str">
        <f t="shared" si="12"/>
        <v/>
      </c>
      <c r="J33" s="11" t="str">
        <f t="shared" si="12"/>
        <v/>
      </c>
      <c r="K33" s="11" t="str">
        <f t="shared" si="12"/>
        <v/>
      </c>
      <c r="L33" s="11" t="str">
        <f t="shared" si="12"/>
        <v/>
      </c>
      <c r="M33" s="11" t="str">
        <f t="shared" si="12"/>
        <v/>
      </c>
      <c r="N33" s="11" t="str">
        <f t="shared" si="12"/>
        <v/>
      </c>
      <c r="O33" s="11" t="str">
        <f t="shared" si="12"/>
        <v/>
      </c>
      <c r="P33" s="11" t="str">
        <f t="shared" si="12"/>
        <v/>
      </c>
      <c r="R33" s="12">
        <f>IF(R21&gt;0,R21-R9,"")</f>
        <v>81.371774848340451</v>
      </c>
      <c r="HV33" s="2">
        <v>15.095370000000001</v>
      </c>
    </row>
    <row r="34" spans="1:230" x14ac:dyDescent="0.2">
      <c r="A34" s="9" t="s">
        <v>9</v>
      </c>
      <c r="C34" s="16"/>
      <c r="E34" s="16">
        <f t="shared" si="12"/>
        <v>12.087</v>
      </c>
      <c r="F34" s="16">
        <f t="shared" si="12"/>
        <v>5.077</v>
      </c>
      <c r="G34" s="16">
        <f t="shared" si="12"/>
        <v>-0.93700000000000006</v>
      </c>
      <c r="H34" s="16">
        <f t="shared" si="12"/>
        <v>3.4580000000000002</v>
      </c>
      <c r="I34" s="16" t="str">
        <f t="shared" si="12"/>
        <v/>
      </c>
      <c r="J34" s="16" t="str">
        <f t="shared" si="12"/>
        <v/>
      </c>
      <c r="K34" s="16" t="str">
        <f t="shared" si="12"/>
        <v/>
      </c>
      <c r="L34" s="16" t="str">
        <f t="shared" si="12"/>
        <v/>
      </c>
      <c r="M34" s="16" t="str">
        <f t="shared" si="12"/>
        <v/>
      </c>
      <c r="N34" s="16" t="str">
        <f t="shared" si="12"/>
        <v/>
      </c>
      <c r="O34" s="16" t="str">
        <f t="shared" si="12"/>
        <v/>
      </c>
      <c r="P34" s="16" t="str">
        <f t="shared" si="12"/>
        <v/>
      </c>
      <c r="R34" s="17">
        <f>IF(R22&gt;0,R22-R10,"")</f>
        <v>19.684778350486944</v>
      </c>
      <c r="HV34" s="2">
        <v>8.5201100000000007</v>
      </c>
    </row>
    <row r="35" spans="1:230" x14ac:dyDescent="0.2">
      <c r="A35" s="9" t="s">
        <v>10</v>
      </c>
      <c r="C35" s="11"/>
      <c r="E35" s="11">
        <f t="shared" ref="E35:P35" si="13">IF(OR(E33="",E34=""),"",SUM(E33:E34))</f>
        <v>29.071000000000002</v>
      </c>
      <c r="F35" s="11">
        <f t="shared" si="13"/>
        <v>64.957999999999998</v>
      </c>
      <c r="G35" s="11">
        <f t="shared" si="13"/>
        <v>0.37999999999999989</v>
      </c>
      <c r="H35" s="11">
        <f t="shared" si="13"/>
        <v>6.6479999999999997</v>
      </c>
      <c r="I35" s="11" t="str">
        <f t="shared" si="13"/>
        <v/>
      </c>
      <c r="J35" s="11" t="str">
        <f t="shared" si="13"/>
        <v/>
      </c>
      <c r="K35" s="11" t="str">
        <f t="shared" si="13"/>
        <v/>
      </c>
      <c r="L35" s="11" t="str">
        <f t="shared" si="13"/>
        <v/>
      </c>
      <c r="M35" s="11" t="str">
        <f t="shared" si="13"/>
        <v/>
      </c>
      <c r="N35" s="11" t="str">
        <f t="shared" si="13"/>
        <v/>
      </c>
      <c r="O35" s="11" t="str">
        <f t="shared" si="13"/>
        <v/>
      </c>
      <c r="P35" s="11" t="str">
        <f t="shared" si="13"/>
        <v/>
      </c>
      <c r="R35" s="12">
        <f>IF(R23&gt;0,R33+R34,"")</f>
        <v>101.0565531988274</v>
      </c>
    </row>
    <row r="36" spans="1:230" x14ac:dyDescent="0.2">
      <c r="R36" s="18"/>
    </row>
    <row r="37" spans="1:230" x14ac:dyDescent="0.2">
      <c r="A37" s="9" t="s">
        <v>11</v>
      </c>
      <c r="C37" s="11"/>
      <c r="E37" s="11">
        <f t="shared" ref="E37:P37" si="14">IF(OR(E31="",E35=""),"",SUM(E31,E35))</f>
        <v>35.655000000000001</v>
      </c>
      <c r="F37" s="11">
        <f t="shared" si="14"/>
        <v>66.819999999999993</v>
      </c>
      <c r="G37" s="11">
        <f t="shared" si="14"/>
        <v>-5.5810000000000004</v>
      </c>
      <c r="H37" s="11">
        <f t="shared" si="14"/>
        <v>7.4569999999999999</v>
      </c>
      <c r="I37" s="11" t="str">
        <f t="shared" si="14"/>
        <v/>
      </c>
      <c r="J37" s="11" t="str">
        <f t="shared" si="14"/>
        <v/>
      </c>
      <c r="K37" s="11" t="str">
        <f t="shared" si="14"/>
        <v/>
      </c>
      <c r="L37" s="11" t="str">
        <f t="shared" si="14"/>
        <v/>
      </c>
      <c r="M37" s="11" t="str">
        <f t="shared" si="14"/>
        <v/>
      </c>
      <c r="N37" s="11" t="str">
        <f t="shared" si="14"/>
        <v/>
      </c>
      <c r="O37" s="11" t="str">
        <f t="shared" si="14"/>
        <v/>
      </c>
      <c r="P37" s="11" t="str">
        <f t="shared" si="14"/>
        <v/>
      </c>
      <c r="R37" s="12">
        <f>IF((R19*R23)&gt;0,R31+R35,"")</f>
        <v>104.34969664721771</v>
      </c>
      <c r="T37" s="11"/>
    </row>
    <row r="38" spans="1:230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0" x14ac:dyDescent="0.2">
      <c r="A39" s="9"/>
      <c r="R39" s="18"/>
    </row>
    <row r="40" spans="1:230" x14ac:dyDescent="0.2">
      <c r="A40" s="9" t="s">
        <v>5</v>
      </c>
      <c r="C40" s="27"/>
      <c r="E40" s="27">
        <f t="shared" ref="E40:P41" si="15">IF(E17="","",ROUND((E17/E5-1),3))</f>
        <v>0.26700000000000002</v>
      </c>
      <c r="F40" s="27">
        <f t="shared" si="15"/>
        <v>0.121</v>
      </c>
      <c r="G40" s="27">
        <f t="shared" si="15"/>
        <v>-0.11600000000000001</v>
      </c>
      <c r="H40" s="27">
        <f t="shared" si="15"/>
        <v>5.6000000000000001E-2</v>
      </c>
      <c r="I40" s="27" t="str">
        <f t="shared" si="15"/>
        <v/>
      </c>
      <c r="J40" s="27" t="str">
        <f t="shared" si="15"/>
        <v/>
      </c>
      <c r="K40" s="27" t="str">
        <f t="shared" si="15"/>
        <v/>
      </c>
      <c r="L40" s="27" t="str">
        <f t="shared" si="15"/>
        <v/>
      </c>
      <c r="M40" s="27" t="str">
        <f t="shared" si="15"/>
        <v/>
      </c>
      <c r="N40" s="27" t="str">
        <f t="shared" si="15"/>
        <v/>
      </c>
      <c r="O40" s="27" t="str">
        <f t="shared" si="15"/>
        <v/>
      </c>
      <c r="P40" s="27" t="str">
        <f t="shared" si="15"/>
        <v/>
      </c>
      <c r="R40" s="29">
        <f>IF(R17&gt;0,R17/R5-1,"")</f>
        <v>8.1900823640697284E-2</v>
      </c>
    </row>
    <row r="41" spans="1:230" x14ac:dyDescent="0.2">
      <c r="A41" s="9" t="s">
        <v>6</v>
      </c>
      <c r="C41" s="30"/>
      <c r="E41" s="30">
        <f t="shared" si="15"/>
        <v>-2.7E-2</v>
      </c>
      <c r="F41" s="30">
        <f t="shared" si="15"/>
        <v>-9.8000000000000004E-2</v>
      </c>
      <c r="G41" s="30">
        <f t="shared" si="15"/>
        <v>-0.22900000000000001</v>
      </c>
      <c r="H41" s="30">
        <f t="shared" si="15"/>
        <v>-0.05</v>
      </c>
      <c r="I41" s="30" t="str">
        <f t="shared" si="15"/>
        <v/>
      </c>
      <c r="J41" s="30" t="str">
        <f t="shared" si="15"/>
        <v/>
      </c>
      <c r="K41" s="30" t="str">
        <f t="shared" si="15"/>
        <v/>
      </c>
      <c r="L41" s="30" t="str">
        <f t="shared" si="15"/>
        <v/>
      </c>
      <c r="M41" s="30" t="str">
        <f t="shared" si="15"/>
        <v/>
      </c>
      <c r="N41" s="30" t="str">
        <f t="shared" si="15"/>
        <v/>
      </c>
      <c r="O41" s="30" t="str">
        <f t="shared" si="15"/>
        <v/>
      </c>
      <c r="P41" s="30" t="str">
        <f t="shared" si="15"/>
        <v/>
      </c>
      <c r="R41" s="31">
        <f>IF(R18&gt;0,R18/R6-1,"")</f>
        <v>-0.1010019187361908</v>
      </c>
    </row>
    <row r="42" spans="1:230" x14ac:dyDescent="0.2">
      <c r="A42" s="9" t="s">
        <v>7</v>
      </c>
      <c r="C42" s="27"/>
      <c r="E42" s="27">
        <f t="shared" ref="E42:P42" si="16">IF(E30="","",ROUND(E19/E7-1,3))</f>
        <v>0.17</v>
      </c>
      <c r="F42" s="27">
        <f t="shared" si="16"/>
        <v>4.8000000000000001E-2</v>
      </c>
      <c r="G42" s="27">
        <f t="shared" si="16"/>
        <v>-0.154</v>
      </c>
      <c r="H42" s="27">
        <f t="shared" si="16"/>
        <v>2.1000000000000001E-2</v>
      </c>
      <c r="I42" s="27" t="str">
        <f t="shared" si="16"/>
        <v/>
      </c>
      <c r="J42" s="27" t="str">
        <f t="shared" si="16"/>
        <v/>
      </c>
      <c r="K42" s="27" t="str">
        <f t="shared" si="16"/>
        <v/>
      </c>
      <c r="L42" s="27" t="str">
        <f t="shared" si="16"/>
        <v/>
      </c>
      <c r="M42" s="27" t="str">
        <f t="shared" si="16"/>
        <v/>
      </c>
      <c r="N42" s="27" t="str">
        <f t="shared" si="16"/>
        <v/>
      </c>
      <c r="O42" s="27" t="str">
        <f t="shared" si="16"/>
        <v/>
      </c>
      <c r="P42" s="27" t="str">
        <f t="shared" si="16"/>
        <v/>
      </c>
      <c r="R42" s="29">
        <f>IF(R19&gt;0,R19/R7-1,"")</f>
        <v>2.1201913227115732E-2</v>
      </c>
    </row>
    <row r="43" spans="1:230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0" x14ac:dyDescent="0.2">
      <c r="A44" s="9" t="s">
        <v>8</v>
      </c>
      <c r="C44" s="27"/>
      <c r="E44" s="27">
        <f t="shared" ref="E44:P45" si="17">IF(E21="","",ROUND((E21/E9-1),3))</f>
        <v>0.72299999999999998</v>
      </c>
      <c r="F44" s="27">
        <f t="shared" si="17"/>
        <v>2.5499999999999998</v>
      </c>
      <c r="G44" s="27">
        <f t="shared" si="17"/>
        <v>5.6000000000000001E-2</v>
      </c>
      <c r="H44" s="27">
        <f t="shared" si="17"/>
        <v>0.13600000000000001</v>
      </c>
      <c r="I44" s="27" t="str">
        <f t="shared" si="17"/>
        <v/>
      </c>
      <c r="J44" s="27" t="str">
        <f t="shared" si="17"/>
        <v/>
      </c>
      <c r="K44" s="27" t="str">
        <f t="shared" si="17"/>
        <v/>
      </c>
      <c r="L44" s="27" t="str">
        <f t="shared" si="17"/>
        <v/>
      </c>
      <c r="M44" s="27" t="str">
        <f t="shared" si="17"/>
        <v/>
      </c>
      <c r="N44" s="27" t="str">
        <f t="shared" si="17"/>
        <v/>
      </c>
      <c r="O44" s="27" t="str">
        <f t="shared" si="17"/>
        <v/>
      </c>
      <c r="P44" s="27" t="str">
        <f t="shared" si="17"/>
        <v/>
      </c>
      <c r="R44" s="29">
        <f>IF(R21&gt;0,R21/R9-1,"")</f>
        <v>0.86635060025208843</v>
      </c>
    </row>
    <row r="45" spans="1:230" x14ac:dyDescent="0.2">
      <c r="A45" s="9" t="s">
        <v>9</v>
      </c>
      <c r="C45" s="30"/>
      <c r="E45" s="30">
        <f t="shared" si="17"/>
        <v>0.76600000000000001</v>
      </c>
      <c r="F45" s="30">
        <f t="shared" si="17"/>
        <v>0.32200000000000001</v>
      </c>
      <c r="G45" s="30">
        <f t="shared" si="17"/>
        <v>-5.8999999999999997E-2</v>
      </c>
      <c r="H45" s="30">
        <f t="shared" si="17"/>
        <v>0.219</v>
      </c>
      <c r="I45" s="30" t="str">
        <f t="shared" si="17"/>
        <v/>
      </c>
      <c r="J45" s="30" t="str">
        <f t="shared" si="17"/>
        <v/>
      </c>
      <c r="K45" s="30" t="str">
        <f t="shared" si="17"/>
        <v/>
      </c>
      <c r="L45" s="30" t="str">
        <f t="shared" si="17"/>
        <v/>
      </c>
      <c r="M45" s="30" t="str">
        <f t="shared" si="17"/>
        <v/>
      </c>
      <c r="N45" s="30" t="str">
        <f t="shared" si="17"/>
        <v/>
      </c>
      <c r="O45" s="30" t="str">
        <f t="shared" si="17"/>
        <v/>
      </c>
      <c r="P45" s="30" t="str">
        <f t="shared" si="17"/>
        <v/>
      </c>
      <c r="R45" s="31">
        <f>IF(R22&gt;0,R22/R10-1,"")</f>
        <v>0.31203040051139408</v>
      </c>
    </row>
    <row r="46" spans="1:230" x14ac:dyDescent="0.2">
      <c r="A46" s="9" t="s">
        <v>10</v>
      </c>
      <c r="C46" s="27"/>
      <c r="E46" s="27">
        <f t="shared" ref="E46:P46" si="18">IF(E34="","",ROUND(E23/E11-1,3))</f>
        <v>0.74099999999999999</v>
      </c>
      <c r="F46" s="27">
        <f t="shared" si="18"/>
        <v>1.655</v>
      </c>
      <c r="G46" s="27">
        <f t="shared" si="18"/>
        <v>0.01</v>
      </c>
      <c r="H46" s="27">
        <f t="shared" si="18"/>
        <v>0.16900000000000001</v>
      </c>
      <c r="I46" s="27" t="str">
        <f t="shared" si="18"/>
        <v/>
      </c>
      <c r="J46" s="27" t="str">
        <f t="shared" si="18"/>
        <v/>
      </c>
      <c r="K46" s="27" t="str">
        <f t="shared" si="18"/>
        <v/>
      </c>
      <c r="L46" s="27" t="str">
        <f t="shared" si="18"/>
        <v/>
      </c>
      <c r="M46" s="27" t="str">
        <f t="shared" si="18"/>
        <v/>
      </c>
      <c r="N46" s="27" t="str">
        <f t="shared" si="18"/>
        <v/>
      </c>
      <c r="O46" s="27" t="str">
        <f t="shared" si="18"/>
        <v/>
      </c>
      <c r="P46" s="27" t="str">
        <f t="shared" si="18"/>
        <v/>
      </c>
      <c r="R46" s="29">
        <f>IF(R23&gt;0,R23/R11-1,"")</f>
        <v>0.64362781531410262</v>
      </c>
    </row>
    <row r="47" spans="1:230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0" x14ac:dyDescent="0.2">
      <c r="A48" s="9" t="s">
        <v>11</v>
      </c>
      <c r="C48" s="27"/>
      <c r="E48" s="27">
        <f t="shared" ref="E48:P48" si="19">IF(E25="","",ROUND((E25/E13-1),3))</f>
        <v>0.45700000000000002</v>
      </c>
      <c r="F48" s="27">
        <f t="shared" si="19"/>
        <v>0.85599999999999998</v>
      </c>
      <c r="G48" s="27">
        <f t="shared" si="19"/>
        <v>-7.0999999999999994E-2</v>
      </c>
      <c r="H48" s="27">
        <f t="shared" si="19"/>
        <v>9.5000000000000001E-2</v>
      </c>
      <c r="I48" s="27" t="str">
        <f t="shared" si="19"/>
        <v/>
      </c>
      <c r="J48" s="27" t="str">
        <f t="shared" si="19"/>
        <v/>
      </c>
      <c r="K48" s="27" t="str">
        <f t="shared" si="19"/>
        <v/>
      </c>
      <c r="L48" s="27" t="str">
        <f t="shared" si="19"/>
        <v/>
      </c>
      <c r="M48" s="27" t="str">
        <f t="shared" si="19"/>
        <v/>
      </c>
      <c r="N48" s="27" t="str">
        <f t="shared" si="19"/>
        <v/>
      </c>
      <c r="O48" s="27" t="str">
        <f t="shared" si="19"/>
        <v/>
      </c>
      <c r="P48" s="27" t="str">
        <f t="shared" si="19"/>
        <v/>
      </c>
      <c r="R48" s="34">
        <f>IF((R19*R23)&gt;0,R25/R13-1,"")</f>
        <v>0.33409672366214438</v>
      </c>
    </row>
    <row r="50" spans="7:274" x14ac:dyDescent="0.2">
      <c r="G50" s="27"/>
    </row>
    <row r="55" spans="7:274" x14ac:dyDescent="0.2">
      <c r="O55" s="11"/>
    </row>
    <row r="57" spans="7:274" x14ac:dyDescent="0.2">
      <c r="HG57" s="2">
        <v>45413</v>
      </c>
      <c r="HI57" s="2">
        <v>8252376.75</v>
      </c>
      <c r="HK57" s="2">
        <v>2042432.01</v>
      </c>
      <c r="HL57" s="2">
        <v>3326529.95</v>
      </c>
      <c r="HM57" s="2">
        <v>1318501.05</v>
      </c>
      <c r="HN57" s="2">
        <v>575459.25</v>
      </c>
      <c r="HO57" s="2">
        <v>301744.43</v>
      </c>
      <c r="HQ57" s="2">
        <v>95308.42</v>
      </c>
      <c r="HR57" s="2">
        <v>15912351.860000001</v>
      </c>
      <c r="JC57" s="2">
        <v>45748</v>
      </c>
      <c r="JE57" s="2">
        <v>9901839.8000000007</v>
      </c>
      <c r="JG57" s="2">
        <v>2727077.49</v>
      </c>
      <c r="JH57" s="2">
        <v>4127420.07</v>
      </c>
      <c r="JI57" s="2">
        <v>1306563.1100000001</v>
      </c>
      <c r="JJ57" s="2">
        <v>1043866.43</v>
      </c>
      <c r="JK57" s="2">
        <v>331991.15000000002</v>
      </c>
      <c r="JL57" s="2">
        <v>717418.67</v>
      </c>
      <c r="JM57" s="2">
        <v>119312.5</v>
      </c>
      <c r="JN57" s="2">
        <v>20275489.220000003</v>
      </c>
    </row>
    <row r="58" spans="7:274" x14ac:dyDescent="0.2">
      <c r="HG58" s="2">
        <v>45413</v>
      </c>
      <c r="HI58" s="2">
        <v>3436429.89</v>
      </c>
      <c r="HK58" s="2">
        <v>1383528.39</v>
      </c>
      <c r="HL58" s="2">
        <v>2131413.88</v>
      </c>
      <c r="HM58" s="2">
        <v>788105</v>
      </c>
      <c r="HN58" s="2">
        <v>339495.69</v>
      </c>
      <c r="HO58" s="2">
        <v>187617.95</v>
      </c>
      <c r="HQ58" s="2">
        <v>64228.38</v>
      </c>
      <c r="HR58" s="2">
        <v>8330819.1800000006</v>
      </c>
      <c r="JC58" s="2">
        <v>45748</v>
      </c>
      <c r="JE58" s="2">
        <v>3978453.42</v>
      </c>
      <c r="JG58" s="2">
        <v>1653389.45</v>
      </c>
      <c r="JH58" s="2">
        <v>2322227.29</v>
      </c>
      <c r="JI58" s="2">
        <v>904189.8</v>
      </c>
      <c r="JJ58" s="2">
        <v>432038.96</v>
      </c>
      <c r="JK58" s="2">
        <v>194514.16</v>
      </c>
      <c r="JL58" s="2">
        <v>430272.65</v>
      </c>
      <c r="JM58" s="2">
        <v>73527.850000000006</v>
      </c>
      <c r="JN58" s="2">
        <v>9988613.5800000019</v>
      </c>
    </row>
  </sheetData>
  <conditionalFormatting sqref="C29:C35 E29:P35 C37:C38 E37:P38 C40:C42 E40:P42 C44:C46 E44:P46 C48 E48:P48 G50">
    <cfRule type="cellIs" dxfId="11" priority="5" stopIfTrue="1" operator="lessThan">
      <formula>0</formula>
    </cfRule>
    <cfRule type="cellIs" dxfId="10" priority="6" stopIfTrue="1" operator="greaterThanOrEqual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6B62-69C6-401C-8A3F-4A0F60585140}">
  <sheetPr>
    <pageSetUpPr fitToPage="1"/>
  </sheetPr>
  <dimension ref="A1:IY49"/>
  <sheetViews>
    <sheetView zoomScale="90" zoomScaleNormal="90" zoomScaleSheetLayoutView="80" workbookViewId="0">
      <selection activeCell="C41" sqref="C41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59" x14ac:dyDescent="0.2">
      <c r="A5" s="9" t="s">
        <v>5</v>
      </c>
      <c r="C5" s="10">
        <f>SUM(E5:P5)</f>
        <v>288.72794848000001</v>
      </c>
      <c r="E5" s="11">
        <v>21.544996209999997</v>
      </c>
      <c r="F5" s="11">
        <v>29.400495280000001</v>
      </c>
      <c r="G5" s="11">
        <v>20.974315240000003</v>
      </c>
      <c r="H5" s="11">
        <v>20.847321990000001</v>
      </c>
      <c r="I5" s="11">
        <v>22.636698259999999</v>
      </c>
      <c r="J5" s="11">
        <v>22.031051949999998</v>
      </c>
      <c r="K5" s="11">
        <v>20.61459353</v>
      </c>
      <c r="L5" s="11">
        <v>28.176978290000001</v>
      </c>
      <c r="M5" s="11">
        <v>28.097924280000001</v>
      </c>
      <c r="N5" s="11">
        <v>26.600146939999998</v>
      </c>
      <c r="O5" s="11">
        <v>27.168431500000001</v>
      </c>
      <c r="P5" s="11">
        <v>20.634995010000004</v>
      </c>
      <c r="R5" s="12">
        <f>SUM($E5:H5)</f>
        <v>92.767128720000002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137.15358372</v>
      </c>
      <c r="E6" s="16">
        <v>11.035834879999996</v>
      </c>
      <c r="F6" s="16">
        <v>12.152904599999999</v>
      </c>
      <c r="G6" s="16">
        <v>9.6550910299999995</v>
      </c>
      <c r="H6" s="16">
        <v>10.40683464</v>
      </c>
      <c r="I6" s="16">
        <v>10.68884785</v>
      </c>
      <c r="J6" s="16">
        <v>10.40470725</v>
      </c>
      <c r="K6" s="16">
        <v>10.443106219999999</v>
      </c>
      <c r="L6" s="16">
        <v>14.10598847</v>
      </c>
      <c r="M6" s="16">
        <v>12.670471290000002</v>
      </c>
      <c r="N6" s="16">
        <v>13.062567749999998</v>
      </c>
      <c r="O6" s="16">
        <v>12.209642729999999</v>
      </c>
      <c r="P6" s="16">
        <v>10.317587009999999</v>
      </c>
      <c r="R6" s="17">
        <f>SUM($E6:H6)</f>
        <v>43.250665149999996</v>
      </c>
      <c r="T6" s="14"/>
    </row>
    <row r="7" spans="1:259" x14ac:dyDescent="0.2">
      <c r="A7" s="9" t="s">
        <v>7</v>
      </c>
      <c r="C7" s="10">
        <f>SUM(C5:C6)</f>
        <v>425.88153220000004</v>
      </c>
      <c r="E7" s="11">
        <f t="shared" ref="E7" si="0">IF(OR(E5="",E6=""),"",SUM(E5:E6))</f>
        <v>32.58083108999999</v>
      </c>
      <c r="F7" s="11">
        <f t="shared" ref="F7:P7" si="1">IF(OR(F5="",F6=""),"",SUM(F5:F6))</f>
        <v>41.553399880000001</v>
      </c>
      <c r="G7" s="11">
        <f t="shared" si="1"/>
        <v>30.629406270000004</v>
      </c>
      <c r="H7" s="11">
        <f t="shared" si="1"/>
        <v>31.254156630000001</v>
      </c>
      <c r="I7" s="11">
        <f t="shared" si="1"/>
        <v>33.325546109999998</v>
      </c>
      <c r="J7" s="11">
        <f t="shared" si="1"/>
        <v>32.4357592</v>
      </c>
      <c r="K7" s="11">
        <f t="shared" si="1"/>
        <v>31.057699749999998</v>
      </c>
      <c r="L7" s="11">
        <f t="shared" si="1"/>
        <v>42.282966760000001</v>
      </c>
      <c r="M7" s="11">
        <f t="shared" si="1"/>
        <v>40.768395570000003</v>
      </c>
      <c r="N7" s="11">
        <f t="shared" si="1"/>
        <v>39.662714689999994</v>
      </c>
      <c r="O7" s="11">
        <f t="shared" si="1"/>
        <v>39.378074229999996</v>
      </c>
      <c r="P7" s="11">
        <f t="shared" si="1"/>
        <v>30.952582020000001</v>
      </c>
      <c r="R7" s="12">
        <f>SUM(R5:R6)</f>
        <v>136.01779386999999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299.74170330000004</v>
      </c>
      <c r="E9" s="11">
        <v>26.538596999999999</v>
      </c>
      <c r="F9" s="11">
        <v>41.092548299999997</v>
      </c>
      <c r="G9" s="11">
        <v>20.2549104</v>
      </c>
      <c r="H9" s="11">
        <v>21.673703700000001</v>
      </c>
      <c r="I9" s="11">
        <v>19.976163300000003</v>
      </c>
      <c r="J9" s="11">
        <v>21.036550500000001</v>
      </c>
      <c r="K9" s="11">
        <v>12.1384998</v>
      </c>
      <c r="L9" s="11">
        <v>20.059367399999999</v>
      </c>
      <c r="M9" s="11">
        <v>37.642635900000002</v>
      </c>
      <c r="N9" s="11">
        <v>27.723937500000002</v>
      </c>
      <c r="O9" s="11">
        <v>32.712130800000004</v>
      </c>
      <c r="P9" s="11">
        <v>18.892658699999998</v>
      </c>
      <c r="R9" s="12">
        <f>SUM($E9:H9)</f>
        <v>109.5597594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160.46133749999998</v>
      </c>
      <c r="E10" s="16">
        <v>11.6957466</v>
      </c>
      <c r="F10" s="16">
        <v>13.9994604</v>
      </c>
      <c r="G10" s="16">
        <v>14.283079200000001</v>
      </c>
      <c r="H10" s="16">
        <v>9.8855766000000003</v>
      </c>
      <c r="I10" s="16">
        <v>13.910012100000001</v>
      </c>
      <c r="J10" s="16">
        <v>13.816141199999999</v>
      </c>
      <c r="K10" s="16">
        <v>11.043662400000001</v>
      </c>
      <c r="L10" s="16">
        <v>14.4887607</v>
      </c>
      <c r="M10" s="16">
        <v>16.649751600000002</v>
      </c>
      <c r="N10" s="16">
        <v>13.367858399999999</v>
      </c>
      <c r="O10" s="16">
        <v>16.158381299999999</v>
      </c>
      <c r="P10" s="16">
        <v>11.162907000000001</v>
      </c>
      <c r="R10" s="17">
        <f>SUM($E10:H10)</f>
        <v>49.8638628</v>
      </c>
      <c r="S10" s="20"/>
      <c r="T10" s="14"/>
    </row>
    <row r="11" spans="1:259" x14ac:dyDescent="0.2">
      <c r="A11" s="9" t="s">
        <v>10</v>
      </c>
      <c r="C11" s="10">
        <f>SUM(C9:C10)</f>
        <v>460.20304080000005</v>
      </c>
      <c r="E11" s="11">
        <f t="shared" ref="E11" si="2">IF(E9="","",SUM(E9:E10))</f>
        <v>38.234343600000003</v>
      </c>
      <c r="F11" s="11">
        <f t="shared" ref="F11:P11" si="3">IF(F9="","",SUM(F9:F10))</f>
        <v>55.092008699999994</v>
      </c>
      <c r="G11" s="11">
        <f t="shared" si="3"/>
        <v>34.537989600000003</v>
      </c>
      <c r="H11" s="11">
        <f t="shared" si="3"/>
        <v>31.559280300000001</v>
      </c>
      <c r="I11" s="11">
        <f t="shared" si="3"/>
        <v>33.886175400000006</v>
      </c>
      <c r="J11" s="11">
        <f t="shared" si="3"/>
        <v>34.852691700000001</v>
      </c>
      <c r="K11" s="11">
        <f t="shared" si="3"/>
        <v>23.1821622</v>
      </c>
      <c r="L11" s="11">
        <f t="shared" si="3"/>
        <v>34.5481281</v>
      </c>
      <c r="M11" s="11">
        <f t="shared" si="3"/>
        <v>54.292387500000004</v>
      </c>
      <c r="N11" s="11">
        <f t="shared" si="3"/>
        <v>41.091795900000001</v>
      </c>
      <c r="O11" s="11">
        <f t="shared" si="3"/>
        <v>48.870512099999999</v>
      </c>
      <c r="P11" s="11">
        <f t="shared" si="3"/>
        <v>30.055565699999999</v>
      </c>
      <c r="R11" s="12">
        <f>SUM(R9:R10)</f>
        <v>159.42362220000001</v>
      </c>
      <c r="T11" s="14"/>
    </row>
    <row r="12" spans="1:259" x14ac:dyDescent="0.2">
      <c r="A12" s="9"/>
      <c r="B12" s="16"/>
      <c r="C12" s="15"/>
      <c r="D12" s="16"/>
      <c r="E12" s="11" t="str">
        <f t="shared" ref="E12:P12" si="4">IF(OR(E5="",E8=""),"",SUM(E5,E8))</f>
        <v/>
      </c>
      <c r="F12" s="11" t="str">
        <f t="shared" si="4"/>
        <v/>
      </c>
      <c r="G12" s="11" t="str">
        <f t="shared" si="4"/>
        <v/>
      </c>
      <c r="H12" s="11" t="str">
        <f t="shared" si="4"/>
        <v/>
      </c>
      <c r="I12" s="11" t="str">
        <f t="shared" si="4"/>
        <v/>
      </c>
      <c r="J12" s="11" t="str">
        <f t="shared" si="4"/>
        <v/>
      </c>
      <c r="K12" s="11" t="str">
        <f t="shared" si="4"/>
        <v/>
      </c>
      <c r="L12" s="11" t="str">
        <f t="shared" si="4"/>
        <v/>
      </c>
      <c r="M12" s="11" t="str">
        <f t="shared" si="4"/>
        <v/>
      </c>
      <c r="N12" s="11" t="str">
        <f t="shared" si="4"/>
        <v/>
      </c>
      <c r="O12" s="11" t="str">
        <f t="shared" si="4"/>
        <v/>
      </c>
      <c r="P12" s="11" t="str">
        <f t="shared" si="4"/>
        <v/>
      </c>
      <c r="Q12" s="16"/>
      <c r="R12" s="18"/>
    </row>
    <row r="13" spans="1:259" x14ac:dyDescent="0.2">
      <c r="A13" s="21" t="s">
        <v>11</v>
      </c>
      <c r="B13" s="11"/>
      <c r="C13" s="10">
        <f>SUM(C7,C11)</f>
        <v>886.08457300000009</v>
      </c>
      <c r="D13" s="11"/>
      <c r="E13" s="11">
        <f t="shared" ref="E13:P13" si="5">IF(OR(E7="",E11=""),"",SUM(E7,E11))</f>
        <v>70.815174689999992</v>
      </c>
      <c r="F13" s="11">
        <f t="shared" si="5"/>
        <v>96.645408579999994</v>
      </c>
      <c r="G13" s="11">
        <f t="shared" si="5"/>
        <v>65.167395870000007</v>
      </c>
      <c r="H13" s="11">
        <f t="shared" si="5"/>
        <v>62.813436930000002</v>
      </c>
      <c r="I13" s="11">
        <f t="shared" si="5"/>
        <v>67.211721510000004</v>
      </c>
      <c r="J13" s="11">
        <f t="shared" si="5"/>
        <v>67.288450900000001</v>
      </c>
      <c r="K13" s="11">
        <f t="shared" si="5"/>
        <v>54.239861949999998</v>
      </c>
      <c r="L13" s="11">
        <f t="shared" si="5"/>
        <v>76.831094860000007</v>
      </c>
      <c r="M13" s="11">
        <f t="shared" si="5"/>
        <v>95.060783070000014</v>
      </c>
      <c r="N13" s="11">
        <f t="shared" si="5"/>
        <v>80.754510589999995</v>
      </c>
      <c r="O13" s="11">
        <f t="shared" si="5"/>
        <v>88.248586329999995</v>
      </c>
      <c r="P13" s="11">
        <f t="shared" si="5"/>
        <v>61.008147719999997</v>
      </c>
      <c r="Q13" s="11"/>
      <c r="R13" s="22">
        <f>SUM(R7,R11)</f>
        <v>295.44141607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46023</v>
      </c>
      <c r="F16" s="7">
        <v>46054</v>
      </c>
      <c r="G16" s="7">
        <v>46082</v>
      </c>
      <c r="H16" s="7">
        <v>46113</v>
      </c>
      <c r="I16" s="7">
        <v>46143</v>
      </c>
      <c r="J16" s="7">
        <v>46174</v>
      </c>
      <c r="K16" s="7">
        <v>46204</v>
      </c>
      <c r="L16" s="7">
        <v>46235</v>
      </c>
      <c r="M16" s="7">
        <v>46266</v>
      </c>
      <c r="N16" s="7">
        <v>46296</v>
      </c>
      <c r="O16" s="7">
        <v>46327</v>
      </c>
      <c r="P16" s="7">
        <v>46357</v>
      </c>
      <c r="Q16" s="7">
        <v>42370</v>
      </c>
      <c r="R16" s="8" t="str">
        <f>R4</f>
        <v>YTD Apr</v>
      </c>
      <c r="IY16" s="26" t="e">
        <f>AVERAGE(IV16:IX16)</f>
        <v>#DIV/0!</v>
      </c>
    </row>
    <row r="17" spans="1:259" x14ac:dyDescent="0.2">
      <c r="A17" s="9" t="s">
        <v>5</v>
      </c>
      <c r="E17" s="11">
        <v>32.878884069999998</v>
      </c>
      <c r="F17" s="11">
        <v>29.07089461</v>
      </c>
      <c r="G17" s="11">
        <v>22.934846970000006</v>
      </c>
      <c r="H17" s="11">
        <v>27.391561230000004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29</v>
      </c>
      <c r="N17" s="11" t="s">
        <v>29</v>
      </c>
      <c r="O17" s="11" t="s">
        <v>29</v>
      </c>
      <c r="P17" s="11" t="s">
        <v>29</v>
      </c>
      <c r="R17" s="12">
        <f>SUM($E17:H17)</f>
        <v>112.27618688000001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v>12.535431010000002</v>
      </c>
      <c r="F18" s="16">
        <v>11.621319120000001</v>
      </c>
      <c r="G18" s="16">
        <v>9.93490742</v>
      </c>
      <c r="H18" s="16">
        <v>12.248236769999997</v>
      </c>
      <c r="I18" s="16" t="s">
        <v>29</v>
      </c>
      <c r="J18" s="16" t="s">
        <v>29</v>
      </c>
      <c r="K18" s="16" t="s">
        <v>29</v>
      </c>
      <c r="L18" s="16" t="s">
        <v>29</v>
      </c>
      <c r="M18" s="16" t="s">
        <v>29</v>
      </c>
      <c r="N18" s="16" t="s">
        <v>29</v>
      </c>
      <c r="O18" s="16" t="s">
        <v>29</v>
      </c>
      <c r="P18" s="16" t="s">
        <v>29</v>
      </c>
      <c r="R18" s="17">
        <f>SUM($E18:H18)</f>
        <v>46.339894319999999</v>
      </c>
      <c r="T18" s="13"/>
    </row>
    <row r="19" spans="1:259" x14ac:dyDescent="0.2">
      <c r="A19" s="9" t="s">
        <v>7</v>
      </c>
      <c r="E19" s="11">
        <f t="shared" ref="E19" si="6">IF(OR(E17="",E18=""),"",SUM(E17:E18))</f>
        <v>45.414315080000002</v>
      </c>
      <c r="F19" s="11">
        <f t="shared" ref="F19:P19" si="7">IF(OR(F17="",F18=""),"",SUM(F17:F18))</f>
        <v>40.692213729999999</v>
      </c>
      <c r="G19" s="11">
        <f t="shared" si="7"/>
        <v>32.869754390000004</v>
      </c>
      <c r="H19" s="11">
        <f t="shared" si="7"/>
        <v>39.639797999999999</v>
      </c>
      <c r="I19" s="11" t="str">
        <f t="shared" si="7"/>
        <v/>
      </c>
      <c r="J19" s="11" t="str">
        <f t="shared" si="7"/>
        <v/>
      </c>
      <c r="K19" s="11" t="str">
        <f t="shared" si="7"/>
        <v/>
      </c>
      <c r="L19" s="11" t="str">
        <f t="shared" si="7"/>
        <v/>
      </c>
      <c r="M19" s="11" t="str">
        <f t="shared" si="7"/>
        <v/>
      </c>
      <c r="N19" s="11" t="str">
        <f t="shared" si="7"/>
        <v/>
      </c>
      <c r="O19" s="11" t="str">
        <f t="shared" si="7"/>
        <v/>
      </c>
      <c r="P19" s="11" t="str">
        <f t="shared" si="7"/>
        <v/>
      </c>
      <c r="R19" s="12">
        <f>SUM(R17:R18)</f>
        <v>158.6160812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v>40.465472400000003</v>
      </c>
      <c r="F21" s="11">
        <v>83.362311900000009</v>
      </c>
      <c r="G21" s="11">
        <v>24.798042900000002</v>
      </c>
      <c r="H21" s="11">
        <v>26.670710700000001</v>
      </c>
      <c r="I21" s="11" t="s">
        <v>29</v>
      </c>
      <c r="J21" s="11" t="s">
        <v>29</v>
      </c>
      <c r="K21" s="11" t="s">
        <v>29</v>
      </c>
      <c r="L21" s="11" t="s">
        <v>29</v>
      </c>
      <c r="M21" s="11" t="s">
        <v>29</v>
      </c>
      <c r="N21" s="11" t="s">
        <v>29</v>
      </c>
      <c r="O21" s="11" t="s">
        <v>29</v>
      </c>
      <c r="P21" s="11" t="s">
        <v>29</v>
      </c>
      <c r="R21" s="12">
        <f>SUM($E21:H21)</f>
        <v>175.29653790000003</v>
      </c>
      <c r="T21" s="13"/>
      <c r="U21" s="13"/>
    </row>
    <row r="22" spans="1:259" x14ac:dyDescent="0.2">
      <c r="A22" s="9" t="s">
        <v>9</v>
      </c>
      <c r="E22" s="16">
        <v>27.858771000000001</v>
      </c>
      <c r="F22" s="16">
        <v>20.8483038</v>
      </c>
      <c r="G22" s="16">
        <v>14.834565</v>
      </c>
      <c r="H22" s="16">
        <v>19.2292299</v>
      </c>
      <c r="I22" s="16" t="s">
        <v>29</v>
      </c>
      <c r="J22" s="16" t="s">
        <v>29</v>
      </c>
      <c r="K22" s="16" t="s">
        <v>29</v>
      </c>
      <c r="L22" s="16" t="s">
        <v>29</v>
      </c>
      <c r="M22" s="16" t="s">
        <v>29</v>
      </c>
      <c r="N22" s="16" t="s">
        <v>29</v>
      </c>
      <c r="O22" s="16" t="s">
        <v>29</v>
      </c>
      <c r="P22" s="16" t="s">
        <v>29</v>
      </c>
      <c r="R22" s="17">
        <f>SUM($E22:H22)</f>
        <v>82.770869699999992</v>
      </c>
      <c r="T22" s="13"/>
      <c r="U22" s="20"/>
    </row>
    <row r="23" spans="1:259" x14ac:dyDescent="0.2">
      <c r="A23" s="9" t="s">
        <v>10</v>
      </c>
      <c r="E23" s="11">
        <f t="shared" ref="E23" si="8">IF(E21="","",SUM(E21:E22))</f>
        <v>68.3242434</v>
      </c>
      <c r="F23" s="11">
        <f t="shared" ref="F23:P23" si="9">IF(F21="","",SUM(F21:F22))</f>
        <v>104.21061570000001</v>
      </c>
      <c r="G23" s="11">
        <f t="shared" si="9"/>
        <v>39.632607900000004</v>
      </c>
      <c r="H23" s="11">
        <f t="shared" si="9"/>
        <v>45.899940600000001</v>
      </c>
      <c r="I23" s="11" t="str">
        <f t="shared" si="9"/>
        <v/>
      </c>
      <c r="J23" s="11" t="str">
        <f t="shared" si="9"/>
        <v/>
      </c>
      <c r="K23" s="11" t="str">
        <f t="shared" si="9"/>
        <v/>
      </c>
      <c r="L23" s="11" t="str">
        <f t="shared" si="9"/>
        <v/>
      </c>
      <c r="M23" s="11" t="str">
        <f t="shared" si="9"/>
        <v/>
      </c>
      <c r="N23" s="11" t="str">
        <f t="shared" si="9"/>
        <v/>
      </c>
      <c r="O23" s="11" t="str">
        <f t="shared" si="9"/>
        <v/>
      </c>
      <c r="P23" s="11" t="str">
        <f t="shared" si="9"/>
        <v/>
      </c>
      <c r="R23" s="12">
        <f>SUM(R21:R22)</f>
        <v>258.06740760000002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10">IF(OR(E19="",E23=""),"",SUM(E19,E23))</f>
        <v>113.73855847999999</v>
      </c>
      <c r="F25" s="11">
        <f t="shared" si="10"/>
        <v>144.90282943</v>
      </c>
      <c r="G25" s="11">
        <f t="shared" si="10"/>
        <v>72.502362290000008</v>
      </c>
      <c r="H25" s="11">
        <f t="shared" si="10"/>
        <v>85.539738599999993</v>
      </c>
      <c r="I25" s="11" t="str">
        <f t="shared" si="10"/>
        <v/>
      </c>
      <c r="J25" s="11" t="str">
        <f t="shared" si="10"/>
        <v/>
      </c>
      <c r="K25" s="11" t="str">
        <f t="shared" si="10"/>
        <v/>
      </c>
      <c r="L25" s="11" t="str">
        <f t="shared" si="10"/>
        <v/>
      </c>
      <c r="M25" s="11" t="str">
        <f t="shared" si="10"/>
        <v/>
      </c>
      <c r="N25" s="11" t="str">
        <f t="shared" si="10"/>
        <v/>
      </c>
      <c r="O25" s="11" t="str">
        <f t="shared" si="10"/>
        <v/>
      </c>
      <c r="P25" s="11" t="str">
        <f t="shared" si="10"/>
        <v/>
      </c>
      <c r="R25" s="22">
        <f>SUM(R19,R23)</f>
        <v>416.68348880000002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Apr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 t="shared" ref="E29:P30" si="11">IF(E17="","",ROUND((E17-E5),3))</f>
        <v>11.334</v>
      </c>
      <c r="F29" s="11">
        <f t="shared" si="11"/>
        <v>-0.33</v>
      </c>
      <c r="G29" s="11">
        <f t="shared" si="11"/>
        <v>1.9610000000000001</v>
      </c>
      <c r="H29" s="11">
        <f t="shared" si="11"/>
        <v>6.5439999999999996</v>
      </c>
      <c r="I29" s="11" t="str">
        <f t="shared" si="11"/>
        <v/>
      </c>
      <c r="J29" s="11" t="str">
        <f t="shared" si="11"/>
        <v/>
      </c>
      <c r="K29" s="11" t="str">
        <f t="shared" si="11"/>
        <v/>
      </c>
      <c r="L29" s="11" t="str">
        <f t="shared" si="11"/>
        <v/>
      </c>
      <c r="M29" s="11" t="str">
        <f t="shared" si="11"/>
        <v/>
      </c>
      <c r="N29" s="11" t="str">
        <f t="shared" si="11"/>
        <v/>
      </c>
      <c r="O29" s="11" t="str">
        <f t="shared" si="11"/>
        <v/>
      </c>
      <c r="P29" s="11" t="str">
        <f t="shared" si="11"/>
        <v/>
      </c>
      <c r="R29" s="12">
        <f>IF(R17&gt;0,R17-R5,"")</f>
        <v>19.509058160000009</v>
      </c>
    </row>
    <row r="30" spans="1:259" x14ac:dyDescent="0.2">
      <c r="A30" s="9" t="s">
        <v>6</v>
      </c>
      <c r="C30" s="16"/>
      <c r="E30" s="16">
        <f t="shared" si="11"/>
        <v>1.5</v>
      </c>
      <c r="F30" s="16">
        <f t="shared" si="11"/>
        <v>-0.53200000000000003</v>
      </c>
      <c r="G30" s="16">
        <f t="shared" si="11"/>
        <v>0.28000000000000003</v>
      </c>
      <c r="H30" s="16">
        <f t="shared" si="11"/>
        <v>1.841</v>
      </c>
      <c r="I30" s="16" t="str">
        <f t="shared" si="11"/>
        <v/>
      </c>
      <c r="J30" s="16" t="str">
        <f t="shared" si="11"/>
        <v/>
      </c>
      <c r="K30" s="16" t="str">
        <f t="shared" si="11"/>
        <v/>
      </c>
      <c r="L30" s="16" t="str">
        <f t="shared" si="11"/>
        <v/>
      </c>
      <c r="M30" s="16" t="str">
        <f t="shared" si="11"/>
        <v/>
      </c>
      <c r="N30" s="16" t="str">
        <f t="shared" si="11"/>
        <v/>
      </c>
      <c r="O30" s="16" t="str">
        <f t="shared" si="11"/>
        <v/>
      </c>
      <c r="P30" s="16" t="str">
        <f t="shared" si="11"/>
        <v/>
      </c>
      <c r="R30" s="17">
        <f>IF(R18&gt;0,R18-R6,"")</f>
        <v>3.089229170000003</v>
      </c>
    </row>
    <row r="31" spans="1:259" x14ac:dyDescent="0.2">
      <c r="A31" s="9" t="s">
        <v>7</v>
      </c>
      <c r="C31" s="11"/>
      <c r="E31" s="11">
        <f t="shared" ref="E31:P31" si="12">IF(E19="","",E29+E30)</f>
        <v>12.834</v>
      </c>
      <c r="F31" s="11">
        <f t="shared" si="12"/>
        <v>-0.8620000000000001</v>
      </c>
      <c r="G31" s="11">
        <f t="shared" si="12"/>
        <v>2.2410000000000001</v>
      </c>
      <c r="H31" s="11">
        <f t="shared" si="12"/>
        <v>8.3849999999999998</v>
      </c>
      <c r="I31" s="11" t="str">
        <f t="shared" si="12"/>
        <v/>
      </c>
      <c r="J31" s="11" t="str">
        <f t="shared" si="12"/>
        <v/>
      </c>
      <c r="K31" s="11" t="str">
        <f t="shared" si="12"/>
        <v/>
      </c>
      <c r="L31" s="11" t="str">
        <f t="shared" si="12"/>
        <v/>
      </c>
      <c r="M31" s="11" t="str">
        <f t="shared" si="12"/>
        <v/>
      </c>
      <c r="N31" s="11" t="str">
        <f t="shared" si="12"/>
        <v/>
      </c>
      <c r="O31" s="11" t="str">
        <f t="shared" si="12"/>
        <v/>
      </c>
      <c r="P31" s="11" t="str">
        <f t="shared" si="12"/>
        <v/>
      </c>
      <c r="R31" s="12">
        <f>IF(R19&gt;0,R29+R30,"")</f>
        <v>22.598287330000012</v>
      </c>
    </row>
    <row r="32" spans="1:259" x14ac:dyDescent="0.2">
      <c r="A32" s="9"/>
      <c r="C32" s="11"/>
      <c r="E32" s="11" t="str">
        <f t="shared" ref="E32:P32" si="13">IF(E20="","",E20-E11)</f>
        <v/>
      </c>
      <c r="F32" s="11" t="str">
        <f t="shared" si="13"/>
        <v/>
      </c>
      <c r="G32" s="11" t="str">
        <f t="shared" si="13"/>
        <v/>
      </c>
      <c r="H32" s="11" t="str">
        <f t="shared" si="13"/>
        <v/>
      </c>
      <c r="I32" s="11" t="str">
        <f t="shared" si="13"/>
        <v/>
      </c>
      <c r="J32" s="11" t="str">
        <f t="shared" si="13"/>
        <v/>
      </c>
      <c r="K32" s="11" t="str">
        <f t="shared" si="13"/>
        <v/>
      </c>
      <c r="L32" s="11" t="str">
        <f t="shared" si="13"/>
        <v/>
      </c>
      <c r="M32" s="11" t="str">
        <f t="shared" si="13"/>
        <v/>
      </c>
      <c r="N32" s="11" t="str">
        <f t="shared" si="13"/>
        <v/>
      </c>
      <c r="O32" s="11" t="str">
        <f t="shared" si="13"/>
        <v/>
      </c>
      <c r="P32" s="11" t="str">
        <f t="shared" si="13"/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 t="shared" ref="E33:P34" si="14">IF(E21="","",ROUND((E21-E9),3))</f>
        <v>13.927</v>
      </c>
      <c r="F33" s="11">
        <f t="shared" si="14"/>
        <v>42.27</v>
      </c>
      <c r="G33" s="11">
        <f t="shared" si="14"/>
        <v>4.5430000000000001</v>
      </c>
      <c r="H33" s="11">
        <f t="shared" si="14"/>
        <v>4.9969999999999999</v>
      </c>
      <c r="I33" s="11" t="str">
        <f t="shared" si="14"/>
        <v/>
      </c>
      <c r="J33" s="11" t="str">
        <f t="shared" si="14"/>
        <v/>
      </c>
      <c r="K33" s="11" t="str">
        <f t="shared" si="14"/>
        <v/>
      </c>
      <c r="L33" s="11" t="str">
        <f t="shared" si="14"/>
        <v/>
      </c>
      <c r="M33" s="11" t="str">
        <f t="shared" si="14"/>
        <v/>
      </c>
      <c r="N33" s="11" t="str">
        <f t="shared" si="14"/>
        <v/>
      </c>
      <c r="O33" s="11" t="str">
        <f t="shared" si="14"/>
        <v/>
      </c>
      <c r="P33" s="11" t="str">
        <f t="shared" si="14"/>
        <v/>
      </c>
      <c r="R33" s="12">
        <f>IF(R21&gt;0,R21-R9,"")</f>
        <v>65.736778500000028</v>
      </c>
      <c r="IY33" s="2">
        <v>15.095370000000001</v>
      </c>
    </row>
    <row r="34" spans="1:259" x14ac:dyDescent="0.2">
      <c r="A34" s="9" t="s">
        <v>9</v>
      </c>
      <c r="C34" s="16"/>
      <c r="E34" s="16">
        <f t="shared" si="14"/>
        <v>16.163</v>
      </c>
      <c r="F34" s="16">
        <f t="shared" si="14"/>
        <v>6.8490000000000002</v>
      </c>
      <c r="G34" s="16">
        <f t="shared" si="14"/>
        <v>0.55100000000000005</v>
      </c>
      <c r="H34" s="16">
        <f t="shared" si="14"/>
        <v>9.3439999999999994</v>
      </c>
      <c r="I34" s="16" t="str">
        <f t="shared" si="14"/>
        <v/>
      </c>
      <c r="J34" s="16" t="str">
        <f t="shared" si="14"/>
        <v/>
      </c>
      <c r="K34" s="16" t="str">
        <f t="shared" si="14"/>
        <v/>
      </c>
      <c r="L34" s="16" t="str">
        <f t="shared" si="14"/>
        <v/>
      </c>
      <c r="M34" s="16" t="str">
        <f t="shared" si="14"/>
        <v/>
      </c>
      <c r="N34" s="16" t="str">
        <f t="shared" si="14"/>
        <v/>
      </c>
      <c r="O34" s="16" t="str">
        <f t="shared" si="14"/>
        <v/>
      </c>
      <c r="P34" s="16" t="str">
        <f t="shared" si="14"/>
        <v/>
      </c>
      <c r="R34" s="17">
        <f>IF(R22&gt;0,R22-R10,"")</f>
        <v>32.907006899999992</v>
      </c>
      <c r="IY34" s="2">
        <v>8.5201100000000007</v>
      </c>
    </row>
    <row r="35" spans="1:259" x14ac:dyDescent="0.2">
      <c r="A35" s="9" t="s">
        <v>10</v>
      </c>
      <c r="C35" s="11"/>
      <c r="E35" s="11">
        <f t="shared" ref="E35:P35" si="15">IF(E23="","",E33+E34)</f>
        <v>30.09</v>
      </c>
      <c r="F35" s="11">
        <f t="shared" si="15"/>
        <v>49.119</v>
      </c>
      <c r="G35" s="11">
        <f t="shared" si="15"/>
        <v>5.0940000000000003</v>
      </c>
      <c r="H35" s="11">
        <f t="shared" si="15"/>
        <v>14.340999999999999</v>
      </c>
      <c r="I35" s="11" t="str">
        <f t="shared" si="15"/>
        <v/>
      </c>
      <c r="J35" s="11" t="str">
        <f t="shared" si="15"/>
        <v/>
      </c>
      <c r="K35" s="11" t="str">
        <f t="shared" si="15"/>
        <v/>
      </c>
      <c r="L35" s="11" t="str">
        <f t="shared" si="15"/>
        <v/>
      </c>
      <c r="M35" s="11" t="str">
        <f t="shared" si="15"/>
        <v/>
      </c>
      <c r="N35" s="11" t="str">
        <f t="shared" si="15"/>
        <v/>
      </c>
      <c r="O35" s="11" t="str">
        <f t="shared" si="15"/>
        <v/>
      </c>
      <c r="P35" s="11" t="str">
        <f t="shared" si="15"/>
        <v/>
      </c>
      <c r="R35" s="12">
        <f>IF(R23&gt;0,R33+R34,"")</f>
        <v>98.643785400000013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P37" si="16">IF(E25="","",E31+E35)</f>
        <v>42.923999999999999</v>
      </c>
      <c r="F37" s="11">
        <f t="shared" si="16"/>
        <v>48.256999999999998</v>
      </c>
      <c r="G37" s="11">
        <f t="shared" si="16"/>
        <v>7.3350000000000009</v>
      </c>
      <c r="H37" s="11">
        <f t="shared" si="16"/>
        <v>22.725999999999999</v>
      </c>
      <c r="I37" s="11" t="str">
        <f t="shared" si="16"/>
        <v/>
      </c>
      <c r="J37" s="11" t="str">
        <f t="shared" si="16"/>
        <v/>
      </c>
      <c r="K37" s="11" t="str">
        <f t="shared" si="16"/>
        <v/>
      </c>
      <c r="L37" s="11" t="str">
        <f t="shared" si="16"/>
        <v/>
      </c>
      <c r="M37" s="11" t="str">
        <f t="shared" si="16"/>
        <v/>
      </c>
      <c r="N37" s="11" t="str">
        <f t="shared" si="16"/>
        <v/>
      </c>
      <c r="O37" s="11" t="str">
        <f t="shared" si="16"/>
        <v/>
      </c>
      <c r="P37" s="11" t="str">
        <f t="shared" si="16"/>
        <v/>
      </c>
      <c r="R37" s="12">
        <f>IF((R19*R23)&gt;0,R31+R35,"")</f>
        <v>121.24207273000002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 t="shared" ref="E40:P42" si="17">IF(E17="","",ROUND((E17/E5-1),3))</f>
        <v>0.52600000000000002</v>
      </c>
      <c r="F40" s="27">
        <f t="shared" si="17"/>
        <v>-1.0999999999999999E-2</v>
      </c>
      <c r="G40" s="27">
        <f t="shared" si="17"/>
        <v>9.2999999999999999E-2</v>
      </c>
      <c r="H40" s="27">
        <f t="shared" si="17"/>
        <v>0.314</v>
      </c>
      <c r="I40" s="27" t="str">
        <f t="shared" si="17"/>
        <v/>
      </c>
      <c r="J40" s="27" t="str">
        <f t="shared" si="17"/>
        <v/>
      </c>
      <c r="K40" s="27" t="str">
        <f t="shared" si="17"/>
        <v/>
      </c>
      <c r="L40" s="27" t="str">
        <f t="shared" si="17"/>
        <v/>
      </c>
      <c r="M40" s="27" t="str">
        <f t="shared" si="17"/>
        <v/>
      </c>
      <c r="N40" s="27" t="str">
        <f t="shared" si="17"/>
        <v/>
      </c>
      <c r="O40" s="27" t="str">
        <f t="shared" si="17"/>
        <v/>
      </c>
      <c r="P40" s="27" t="str">
        <f t="shared" si="17"/>
        <v/>
      </c>
      <c r="R40" s="29">
        <f>IF(R17&gt;0,R17/R5-1,"")</f>
        <v>0.21030141203232033</v>
      </c>
    </row>
    <row r="41" spans="1:259" x14ac:dyDescent="0.2">
      <c r="A41" s="9" t="s">
        <v>6</v>
      </c>
      <c r="C41" s="30"/>
      <c r="E41" s="30">
        <f t="shared" si="17"/>
        <v>0.13600000000000001</v>
      </c>
      <c r="F41" s="30">
        <f t="shared" si="17"/>
        <v>-4.3999999999999997E-2</v>
      </c>
      <c r="G41" s="30">
        <f t="shared" si="17"/>
        <v>2.9000000000000001E-2</v>
      </c>
      <c r="H41" s="30">
        <f t="shared" si="17"/>
        <v>0.17699999999999999</v>
      </c>
      <c r="I41" s="30" t="str">
        <f t="shared" si="17"/>
        <v/>
      </c>
      <c r="J41" s="30" t="str">
        <f t="shared" si="17"/>
        <v/>
      </c>
      <c r="K41" s="30" t="str">
        <f t="shared" si="17"/>
        <v/>
      </c>
      <c r="L41" s="30" t="str">
        <f t="shared" si="17"/>
        <v/>
      </c>
      <c r="M41" s="30" t="str">
        <f t="shared" si="17"/>
        <v/>
      </c>
      <c r="N41" s="30" t="str">
        <f t="shared" si="17"/>
        <v/>
      </c>
      <c r="O41" s="30" t="str">
        <f t="shared" si="17"/>
        <v/>
      </c>
      <c r="P41" s="30" t="str">
        <f t="shared" si="17"/>
        <v/>
      </c>
      <c r="R41" s="31">
        <f>IF(R18&gt;0,R18/R6-1,"")</f>
        <v>7.1426165569618005E-2</v>
      </c>
    </row>
    <row r="42" spans="1:259" x14ac:dyDescent="0.2">
      <c r="A42" s="9" t="s">
        <v>7</v>
      </c>
      <c r="C42" s="27"/>
      <c r="E42" s="27">
        <f t="shared" si="17"/>
        <v>0.39400000000000002</v>
      </c>
      <c r="F42" s="27">
        <f t="shared" si="17"/>
        <v>-2.1000000000000001E-2</v>
      </c>
      <c r="G42" s="27">
        <f t="shared" si="17"/>
        <v>7.2999999999999995E-2</v>
      </c>
      <c r="H42" s="27">
        <f t="shared" si="17"/>
        <v>0.26800000000000002</v>
      </c>
      <c r="I42" s="27" t="str">
        <f t="shared" si="17"/>
        <v/>
      </c>
      <c r="J42" s="27" t="str">
        <f t="shared" si="17"/>
        <v/>
      </c>
      <c r="K42" s="27" t="str">
        <f t="shared" si="17"/>
        <v/>
      </c>
      <c r="L42" s="27" t="str">
        <f t="shared" si="17"/>
        <v/>
      </c>
      <c r="M42" s="27" t="str">
        <f t="shared" si="17"/>
        <v/>
      </c>
      <c r="N42" s="27" t="str">
        <f t="shared" si="17"/>
        <v/>
      </c>
      <c r="O42" s="27" t="str">
        <f t="shared" si="17"/>
        <v/>
      </c>
      <c r="P42" s="27" t="str">
        <f t="shared" si="17"/>
        <v/>
      </c>
      <c r="R42" s="29">
        <f>IF(R19&gt;0,R19/R7-1,"")</f>
        <v>0.16614213984089821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 t="shared" ref="E44:P46" si="18">IF(E21="","",ROUND((E21/E9-1),3))</f>
        <v>0.52500000000000002</v>
      </c>
      <c r="F44" s="27">
        <f t="shared" si="18"/>
        <v>1.0289999999999999</v>
      </c>
      <c r="G44" s="27">
        <f t="shared" si="18"/>
        <v>0.224</v>
      </c>
      <c r="H44" s="27">
        <f t="shared" si="18"/>
        <v>0.23100000000000001</v>
      </c>
      <c r="I44" s="27" t="str">
        <f t="shared" si="18"/>
        <v/>
      </c>
      <c r="J44" s="27" t="str">
        <f t="shared" si="18"/>
        <v/>
      </c>
      <c r="K44" s="27" t="str">
        <f t="shared" si="18"/>
        <v/>
      </c>
      <c r="L44" s="27" t="str">
        <f t="shared" si="18"/>
        <v/>
      </c>
      <c r="M44" s="27" t="str">
        <f t="shared" si="18"/>
        <v/>
      </c>
      <c r="N44" s="27" t="str">
        <f t="shared" si="18"/>
        <v/>
      </c>
      <c r="O44" s="27" t="str">
        <f t="shared" si="18"/>
        <v/>
      </c>
      <c r="P44" s="27" t="str">
        <f t="shared" si="18"/>
        <v/>
      </c>
      <c r="R44" s="29">
        <f>IF(R21&gt;0,R21/R9-1,"")</f>
        <v>0.60000842334818083</v>
      </c>
    </row>
    <row r="45" spans="1:259" x14ac:dyDescent="0.2">
      <c r="A45" s="9" t="s">
        <v>9</v>
      </c>
      <c r="C45" s="30"/>
      <c r="E45" s="30">
        <f t="shared" si="18"/>
        <v>1.3819999999999999</v>
      </c>
      <c r="F45" s="30">
        <f t="shared" si="18"/>
        <v>0.48899999999999999</v>
      </c>
      <c r="G45" s="30">
        <f t="shared" si="18"/>
        <v>3.9E-2</v>
      </c>
      <c r="H45" s="30">
        <f t="shared" si="18"/>
        <v>0.94499999999999995</v>
      </c>
      <c r="I45" s="30" t="str">
        <f t="shared" si="18"/>
        <v/>
      </c>
      <c r="J45" s="30" t="str">
        <f t="shared" si="18"/>
        <v/>
      </c>
      <c r="K45" s="30" t="str">
        <f t="shared" si="18"/>
        <v/>
      </c>
      <c r="L45" s="30" t="str">
        <f t="shared" si="18"/>
        <v/>
      </c>
      <c r="M45" s="30" t="str">
        <f t="shared" si="18"/>
        <v/>
      </c>
      <c r="N45" s="30" t="str">
        <f t="shared" si="18"/>
        <v/>
      </c>
      <c r="O45" s="30" t="str">
        <f t="shared" si="18"/>
        <v/>
      </c>
      <c r="P45" s="30" t="str">
        <f t="shared" si="18"/>
        <v/>
      </c>
      <c r="R45" s="31">
        <f>IF(R22&gt;0,R22/R10-1,"")</f>
        <v>0.65993697744571822</v>
      </c>
    </row>
    <row r="46" spans="1:259" x14ac:dyDescent="0.2">
      <c r="A46" s="9" t="s">
        <v>10</v>
      </c>
      <c r="C46" s="27"/>
      <c r="E46" s="27">
        <f t="shared" si="18"/>
        <v>0.78700000000000003</v>
      </c>
      <c r="F46" s="27">
        <f t="shared" si="18"/>
        <v>0.89200000000000002</v>
      </c>
      <c r="G46" s="27">
        <f t="shared" si="18"/>
        <v>0.14799999999999999</v>
      </c>
      <c r="H46" s="27">
        <f t="shared" si="18"/>
        <v>0.45400000000000001</v>
      </c>
      <c r="I46" s="27" t="str">
        <f t="shared" si="18"/>
        <v/>
      </c>
      <c r="J46" s="27" t="str">
        <f t="shared" si="18"/>
        <v/>
      </c>
      <c r="K46" s="27" t="str">
        <f t="shared" si="18"/>
        <v/>
      </c>
      <c r="L46" s="27" t="str">
        <f t="shared" si="18"/>
        <v/>
      </c>
      <c r="M46" s="27" t="str">
        <f t="shared" si="18"/>
        <v/>
      </c>
      <c r="N46" s="27" t="str">
        <f t="shared" si="18"/>
        <v/>
      </c>
      <c r="O46" s="27" t="str">
        <f t="shared" si="18"/>
        <v/>
      </c>
      <c r="P46" s="27" t="str">
        <f t="shared" si="18"/>
        <v/>
      </c>
      <c r="R46" s="29">
        <f>IF(R23&gt;0,R23/R11-1,"")</f>
        <v>0.61875262924492769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 t="shared" ref="E48:P48" si="19">IF(E25="","",ROUND((E25/E13-1),3))</f>
        <v>0.60599999999999998</v>
      </c>
      <c r="F48" s="27">
        <f t="shared" si="19"/>
        <v>0.499</v>
      </c>
      <c r="G48" s="27">
        <f t="shared" si="19"/>
        <v>0.113</v>
      </c>
      <c r="H48" s="27">
        <f t="shared" si="19"/>
        <v>0.36199999999999999</v>
      </c>
      <c r="I48" s="27" t="str">
        <f t="shared" si="19"/>
        <v/>
      </c>
      <c r="J48" s="27" t="str">
        <f t="shared" si="19"/>
        <v/>
      </c>
      <c r="K48" s="27" t="str">
        <f t="shared" si="19"/>
        <v/>
      </c>
      <c r="L48" s="27" t="str">
        <f t="shared" si="19"/>
        <v/>
      </c>
      <c r="M48" s="27" t="str">
        <f t="shared" si="19"/>
        <v/>
      </c>
      <c r="N48" s="27" t="str">
        <f t="shared" si="19"/>
        <v/>
      </c>
      <c r="O48" s="27" t="str">
        <f t="shared" si="19"/>
        <v/>
      </c>
      <c r="P48" s="27" t="str">
        <f t="shared" si="19"/>
        <v/>
      </c>
      <c r="R48" s="34">
        <f>IF((R19*R23)&gt;0,R25/R13-1,"")</f>
        <v>0.41037602088013858</v>
      </c>
    </row>
    <row r="49" spans="1:1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</sheetData>
  <conditionalFormatting sqref="C29:C35 E29:P35 C37:C38 E37:P38 C40:C42 E40:P42 C44:C46 E44:P46 C48 E48:P48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26vFeb</vt:lpstr>
      <vt:lpstr>25v26</vt:lpstr>
      <vt:lpstr>'25v26'!Print_Area</vt:lpstr>
      <vt:lpstr>'26vFeb'!Print_Area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Davis, Karey</cp:lastModifiedBy>
  <cp:lastPrinted>2026-04-21T17:50:27Z</cp:lastPrinted>
  <dcterms:created xsi:type="dcterms:W3CDTF">2026-04-17T14:44:39Z</dcterms:created>
  <dcterms:modified xsi:type="dcterms:W3CDTF">2026-04-21T17:51:24Z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