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EAD4E566-50D4-44B9-B0A4-EA7993725487}" xr6:coauthVersionLast="47" xr6:coauthVersionMax="47" xr10:uidLastSave="{00000000-0000-0000-0000-000000000000}"/>
  <bookViews>
    <workbookView xWindow="1320" yWindow="720" windowWidth="32175" windowHeight="15435" activeTab="1" xr2:uid="{C811F89B-F682-4631-921E-5565052A1A1C}"/>
  </bookViews>
  <sheets>
    <sheet name="26vFeb" sheetId="2" r:id="rId1"/>
    <sheet name="25v26" sheetId="1" r:id="rId2"/>
  </sheets>
  <externalReferences>
    <externalReference r:id="rId3"/>
  </externalReferences>
  <definedNames>
    <definedName name="_xlnm.Print_Area" localSheetId="1">'25v26'!$A$1:$R$48</definedName>
    <definedName name="_xlnm.Print_Area" localSheetId="0">'26vFeb'!$A$1:$R$48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L46" i="2"/>
  <c r="K46" i="2"/>
  <c r="P45" i="2"/>
  <c r="O45" i="2"/>
  <c r="N45" i="2"/>
  <c r="M45" i="2"/>
  <c r="L45" i="2"/>
  <c r="K45" i="2"/>
  <c r="J45" i="2"/>
  <c r="I45" i="2"/>
  <c r="H45" i="2"/>
  <c r="G45" i="2"/>
  <c r="F45" i="2"/>
  <c r="E45" i="2"/>
  <c r="R44" i="2"/>
  <c r="I44" i="2"/>
  <c r="H44" i="2"/>
  <c r="G44" i="2"/>
  <c r="F44" i="2"/>
  <c r="E44" i="2"/>
  <c r="O41" i="2"/>
  <c r="N41" i="2"/>
  <c r="M41" i="2"/>
  <c r="L41" i="2"/>
  <c r="K41" i="2"/>
  <c r="J41" i="2"/>
  <c r="I41" i="2"/>
  <c r="H41" i="2"/>
  <c r="G41" i="2"/>
  <c r="E41" i="2"/>
  <c r="R40" i="2"/>
  <c r="P40" i="2"/>
  <c r="J40" i="2"/>
  <c r="H40" i="2"/>
  <c r="G40" i="2"/>
  <c r="F40" i="2"/>
  <c r="E40" i="2"/>
  <c r="R34" i="2"/>
  <c r="P34" i="2"/>
  <c r="P46" i="2" s="1"/>
  <c r="O34" i="2"/>
  <c r="O46" i="2" s="1"/>
  <c r="N34" i="2"/>
  <c r="M33" i="2"/>
  <c r="K33" i="2"/>
  <c r="K35" i="2" s="1"/>
  <c r="J33" i="2"/>
  <c r="J35" i="2" s="1"/>
  <c r="I33" i="2"/>
  <c r="I35" i="2" s="1"/>
  <c r="H33" i="2"/>
  <c r="H35" i="2" s="1"/>
  <c r="G33" i="2"/>
  <c r="R32" i="2"/>
  <c r="P30" i="2"/>
  <c r="P42" i="2" s="1"/>
  <c r="O30" i="2"/>
  <c r="O42" i="2" s="1"/>
  <c r="N29" i="2"/>
  <c r="M29" i="2"/>
  <c r="L29" i="2"/>
  <c r="K29" i="2"/>
  <c r="J29" i="2"/>
  <c r="I29" i="2"/>
  <c r="H29" i="2"/>
  <c r="HV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J23" i="2"/>
  <c r="I23" i="2"/>
  <c r="H23" i="2"/>
  <c r="G23" i="2"/>
  <c r="P22" i="2"/>
  <c r="O22" i="2"/>
  <c r="N22" i="2"/>
  <c r="M22" i="2"/>
  <c r="M34" i="2" s="1"/>
  <c r="M46" i="2" s="1"/>
  <c r="L22" i="2"/>
  <c r="L34" i="2" s="1"/>
  <c r="K22" i="2"/>
  <c r="K34" i="2" s="1"/>
  <c r="J22" i="2"/>
  <c r="J34" i="2" s="1"/>
  <c r="J46" i="2" s="1"/>
  <c r="I22" i="2"/>
  <c r="I34" i="2" s="1"/>
  <c r="I46" i="2" s="1"/>
  <c r="H22" i="2"/>
  <c r="H34" i="2" s="1"/>
  <c r="H46" i="2" s="1"/>
  <c r="G22" i="2"/>
  <c r="G34" i="2" s="1"/>
  <c r="F22" i="2"/>
  <c r="F34" i="2" s="1"/>
  <c r="E22" i="2"/>
  <c r="R22" i="2" s="1"/>
  <c r="R45" i="2" s="1"/>
  <c r="R21" i="2"/>
  <c r="P21" i="2"/>
  <c r="O21" i="2"/>
  <c r="N21" i="2"/>
  <c r="M21" i="2"/>
  <c r="M44" i="2" s="1"/>
  <c r="L21" i="2"/>
  <c r="L44" i="2" s="1"/>
  <c r="K21" i="2"/>
  <c r="K44" i="2" s="1"/>
  <c r="J21" i="2"/>
  <c r="J44" i="2" s="1"/>
  <c r="I21" i="2"/>
  <c r="H21" i="2"/>
  <c r="G21" i="2"/>
  <c r="F21" i="2"/>
  <c r="F33" i="2" s="1"/>
  <c r="F35" i="2" s="1"/>
  <c r="E21" i="2"/>
  <c r="E33" i="2" s="1"/>
  <c r="JB20" i="2"/>
  <c r="HV20" i="2"/>
  <c r="N19" i="2"/>
  <c r="M19" i="2"/>
  <c r="M25" i="2" s="1"/>
  <c r="M48" i="2" s="1"/>
  <c r="L19" i="2"/>
  <c r="K19" i="2"/>
  <c r="J19" i="2"/>
  <c r="I19" i="2"/>
  <c r="P18" i="2"/>
  <c r="P41" i="2" s="1"/>
  <c r="O18" i="2"/>
  <c r="N18" i="2"/>
  <c r="N30" i="2" s="1"/>
  <c r="N42" i="2" s="1"/>
  <c r="M18" i="2"/>
  <c r="M30" i="2" s="1"/>
  <c r="M42" i="2" s="1"/>
  <c r="L18" i="2"/>
  <c r="L30" i="2" s="1"/>
  <c r="L42" i="2" s="1"/>
  <c r="K18" i="2"/>
  <c r="K30" i="2" s="1"/>
  <c r="K42" i="2" s="1"/>
  <c r="J18" i="2"/>
  <c r="J30" i="2" s="1"/>
  <c r="J42" i="2" s="1"/>
  <c r="I18" i="2"/>
  <c r="I30" i="2" s="1"/>
  <c r="I42" i="2" s="1"/>
  <c r="H18" i="2"/>
  <c r="H19" i="2" s="1"/>
  <c r="H25" i="2" s="1"/>
  <c r="H48" i="2" s="1"/>
  <c r="G18" i="2"/>
  <c r="G19" i="2" s="1"/>
  <c r="G25" i="2" s="1"/>
  <c r="G48" i="2" s="1"/>
  <c r="F18" i="2"/>
  <c r="E18" i="2"/>
  <c r="R17" i="2"/>
  <c r="P17" i="2"/>
  <c r="O17" i="2"/>
  <c r="N17" i="2"/>
  <c r="N40" i="2" s="1"/>
  <c r="M17" i="2"/>
  <c r="M40" i="2" s="1"/>
  <c r="L17" i="2"/>
  <c r="L40" i="2" s="1"/>
  <c r="K17" i="2"/>
  <c r="K40" i="2" s="1"/>
  <c r="J17" i="2"/>
  <c r="I17" i="2"/>
  <c r="I40" i="2" s="1"/>
  <c r="H17" i="2"/>
  <c r="G17" i="2"/>
  <c r="G29" i="2" s="1"/>
  <c r="F17" i="2"/>
  <c r="F29" i="2" s="1"/>
  <c r="E17" i="2"/>
  <c r="E29" i="2" s="1"/>
  <c r="HV16" i="2"/>
  <c r="R16" i="2"/>
  <c r="P16" i="2"/>
  <c r="O16" i="2"/>
  <c r="N16" i="2"/>
  <c r="M16" i="2"/>
  <c r="L16" i="2"/>
  <c r="K16" i="2"/>
  <c r="J16" i="2"/>
  <c r="I16" i="2"/>
  <c r="H16" i="2"/>
  <c r="G16" i="2"/>
  <c r="F16" i="2"/>
  <c r="E16" i="2"/>
  <c r="L13" i="2"/>
  <c r="K13" i="2"/>
  <c r="J13" i="2"/>
  <c r="I13" i="2"/>
  <c r="H13" i="2"/>
  <c r="G13" i="2"/>
  <c r="F13" i="2"/>
  <c r="E13" i="2"/>
  <c r="C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B8" i="2"/>
  <c r="HV8" i="2"/>
  <c r="R7" i="2"/>
  <c r="P7" i="2"/>
  <c r="O7" i="2"/>
  <c r="O13" i="2" s="1"/>
  <c r="N7" i="2"/>
  <c r="N13" i="2" s="1"/>
  <c r="M7" i="2"/>
  <c r="M13" i="2" s="1"/>
  <c r="L7" i="2"/>
  <c r="K7" i="2"/>
  <c r="J7" i="2"/>
  <c r="I7" i="2"/>
  <c r="H7" i="2"/>
  <c r="G7" i="2"/>
  <c r="F7" i="2"/>
  <c r="E7" i="2"/>
  <c r="R6" i="2"/>
  <c r="C6" i="2"/>
  <c r="R5" i="2"/>
  <c r="C5" i="2"/>
  <c r="C7" i="2" s="1"/>
  <c r="I46" i="1"/>
  <c r="L45" i="1"/>
  <c r="K45" i="1"/>
  <c r="J45" i="1"/>
  <c r="I45" i="1"/>
  <c r="H45" i="1"/>
  <c r="G45" i="1"/>
  <c r="P44" i="1"/>
  <c r="O44" i="1"/>
  <c r="N44" i="1"/>
  <c r="M44" i="1"/>
  <c r="I42" i="1"/>
  <c r="H42" i="1"/>
  <c r="G42" i="1"/>
  <c r="P41" i="1"/>
  <c r="M41" i="1"/>
  <c r="K41" i="1"/>
  <c r="J41" i="1"/>
  <c r="I41" i="1"/>
  <c r="H41" i="1"/>
  <c r="G41" i="1"/>
  <c r="F41" i="1"/>
  <c r="E41" i="1"/>
  <c r="P40" i="1"/>
  <c r="O40" i="1"/>
  <c r="N40" i="1"/>
  <c r="M40" i="1"/>
  <c r="L40" i="1"/>
  <c r="I40" i="1"/>
  <c r="P34" i="1"/>
  <c r="O34" i="1"/>
  <c r="N34" i="1"/>
  <c r="M34" i="1"/>
  <c r="L34" i="1"/>
  <c r="K34" i="1"/>
  <c r="J34" i="1"/>
  <c r="I34" i="1"/>
  <c r="H34" i="1"/>
  <c r="I33" i="1"/>
  <c r="H33" i="1"/>
  <c r="G33" i="1"/>
  <c r="F33" i="1"/>
  <c r="E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M30" i="1"/>
  <c r="L30" i="1"/>
  <c r="K30" i="1"/>
  <c r="J30" i="1"/>
  <c r="I30" i="1"/>
  <c r="H30" i="1"/>
  <c r="G30" i="1"/>
  <c r="F30" i="1"/>
  <c r="E30" i="1"/>
  <c r="P29" i="1"/>
  <c r="IY28" i="1"/>
  <c r="R28" i="1"/>
  <c r="I23" i="1"/>
  <c r="I35" i="1" s="1"/>
  <c r="H23" i="1"/>
  <c r="H35" i="1" s="1"/>
  <c r="G23" i="1"/>
  <c r="G35" i="1" s="1"/>
  <c r="F23" i="1"/>
  <c r="E23" i="1"/>
  <c r="R22" i="1"/>
  <c r="P22" i="1"/>
  <c r="P45" i="1" s="1"/>
  <c r="O22" i="1"/>
  <c r="O45" i="1" s="1"/>
  <c r="N22" i="1"/>
  <c r="N45" i="1" s="1"/>
  <c r="M22" i="1"/>
  <c r="M45" i="1" s="1"/>
  <c r="L22" i="1"/>
  <c r="K22" i="1"/>
  <c r="J22" i="1"/>
  <c r="I22" i="1"/>
  <c r="H22" i="1"/>
  <c r="G22" i="1"/>
  <c r="G34" i="1" s="1"/>
  <c r="F22" i="1"/>
  <c r="E22" i="1"/>
  <c r="R21" i="1"/>
  <c r="P21" i="1"/>
  <c r="P33" i="1" s="1"/>
  <c r="O21" i="1"/>
  <c r="O33" i="1" s="1"/>
  <c r="N21" i="1"/>
  <c r="M21" i="1"/>
  <c r="L21" i="1"/>
  <c r="K21" i="1"/>
  <c r="J21" i="1"/>
  <c r="I21" i="1"/>
  <c r="I44" i="1" s="1"/>
  <c r="H21" i="1"/>
  <c r="H44" i="1" s="1"/>
  <c r="G21" i="1"/>
  <c r="G44" i="1" s="1"/>
  <c r="F21" i="1"/>
  <c r="F44" i="1" s="1"/>
  <c r="E21" i="1"/>
  <c r="IY20" i="1"/>
  <c r="I19" i="1"/>
  <c r="I31" i="1" s="1"/>
  <c r="H19" i="1"/>
  <c r="G19" i="1"/>
  <c r="F19" i="1"/>
  <c r="E19" i="1"/>
  <c r="R18" i="1"/>
  <c r="P18" i="1"/>
  <c r="P30" i="1" s="1"/>
  <c r="O18" i="1"/>
  <c r="O41" i="1" s="1"/>
  <c r="N18" i="1"/>
  <c r="N41" i="1" s="1"/>
  <c r="M18" i="1"/>
  <c r="L18" i="1"/>
  <c r="L41" i="1" s="1"/>
  <c r="K18" i="1"/>
  <c r="J18" i="1"/>
  <c r="I18" i="1"/>
  <c r="H18" i="1"/>
  <c r="G18" i="1"/>
  <c r="F18" i="1"/>
  <c r="E18" i="1"/>
  <c r="R17" i="1"/>
  <c r="R19" i="1" s="1"/>
  <c r="P17" i="1"/>
  <c r="P19" i="1" s="1"/>
  <c r="O17" i="1"/>
  <c r="O29" i="1" s="1"/>
  <c r="N17" i="1"/>
  <c r="M17" i="1"/>
  <c r="L17" i="1"/>
  <c r="K17" i="1"/>
  <c r="J17" i="1"/>
  <c r="I17" i="1"/>
  <c r="I29" i="1" s="1"/>
  <c r="H17" i="1"/>
  <c r="H40" i="1" s="1"/>
  <c r="G17" i="1"/>
  <c r="G40" i="1" s="1"/>
  <c r="F17" i="1"/>
  <c r="E17" i="1"/>
  <c r="IY16" i="1"/>
  <c r="R16" i="1"/>
  <c r="P12" i="1"/>
  <c r="O12" i="1"/>
  <c r="P11" i="1"/>
  <c r="O11" i="1"/>
  <c r="N11" i="1"/>
  <c r="M11" i="1"/>
  <c r="L11" i="1"/>
  <c r="K11" i="1"/>
  <c r="P10" i="1"/>
  <c r="O10" i="1"/>
  <c r="N10" i="1"/>
  <c r="M10" i="1"/>
  <c r="L10" i="1"/>
  <c r="K10" i="1"/>
  <c r="J10" i="1"/>
  <c r="I10" i="1"/>
  <c r="H10" i="1"/>
  <c r="H11" i="1" s="1"/>
  <c r="G10" i="1"/>
  <c r="F10" i="1"/>
  <c r="F45" i="1" s="1"/>
  <c r="E10" i="1"/>
  <c r="P9" i="1"/>
  <c r="O9" i="1"/>
  <c r="N9" i="1"/>
  <c r="M9" i="1"/>
  <c r="L9" i="1"/>
  <c r="K9" i="1"/>
  <c r="J9" i="1"/>
  <c r="J11" i="1" s="1"/>
  <c r="I9" i="1"/>
  <c r="H9" i="1"/>
  <c r="G9" i="1"/>
  <c r="F9" i="1"/>
  <c r="E9" i="1"/>
  <c r="R9" i="1" s="1"/>
  <c r="R44" i="1" s="1"/>
  <c r="C9" i="1"/>
  <c r="IY8" i="1"/>
  <c r="P7" i="1"/>
  <c r="P13" i="1" s="1"/>
  <c r="O7" i="1"/>
  <c r="O13" i="1" s="1"/>
  <c r="N7" i="1"/>
  <c r="N13" i="1" s="1"/>
  <c r="P6" i="1"/>
  <c r="O6" i="1"/>
  <c r="N6" i="1"/>
  <c r="M6" i="1"/>
  <c r="L6" i="1"/>
  <c r="K6" i="1"/>
  <c r="K7" i="1" s="1"/>
  <c r="J6" i="1"/>
  <c r="I6" i="1"/>
  <c r="H6" i="1"/>
  <c r="G6" i="1"/>
  <c r="F6" i="1"/>
  <c r="E6" i="1"/>
  <c r="C6" i="1" s="1"/>
  <c r="P5" i="1"/>
  <c r="O5" i="1"/>
  <c r="N5" i="1"/>
  <c r="N12" i="1" s="1"/>
  <c r="M5" i="1"/>
  <c r="M7" i="1" s="1"/>
  <c r="M13" i="1" s="1"/>
  <c r="L5" i="1"/>
  <c r="L7" i="1" s="1"/>
  <c r="L13" i="1" s="1"/>
  <c r="K5" i="1"/>
  <c r="K12" i="1" s="1"/>
  <c r="J5" i="1"/>
  <c r="J7" i="1" s="1"/>
  <c r="J13" i="1" s="1"/>
  <c r="I5" i="1"/>
  <c r="I7" i="1" s="1"/>
  <c r="H5" i="1"/>
  <c r="H7" i="1" s="1"/>
  <c r="H13" i="1" s="1"/>
  <c r="G5" i="1"/>
  <c r="G12" i="1" s="1"/>
  <c r="F5" i="1"/>
  <c r="E5" i="1"/>
  <c r="J44" i="1" l="1"/>
  <c r="J33" i="1"/>
  <c r="J23" i="1"/>
  <c r="J31" i="2"/>
  <c r="J37" i="2" s="1"/>
  <c r="I25" i="2"/>
  <c r="I48" i="2" s="1"/>
  <c r="R33" i="2"/>
  <c r="R23" i="2"/>
  <c r="K31" i="2"/>
  <c r="K37" i="2" s="1"/>
  <c r="G11" i="1"/>
  <c r="J25" i="2"/>
  <c r="J48" i="2" s="1"/>
  <c r="L31" i="2"/>
  <c r="R33" i="1"/>
  <c r="K25" i="2"/>
  <c r="K48" i="2" s="1"/>
  <c r="F46" i="2"/>
  <c r="M31" i="2"/>
  <c r="M37" i="2" s="1"/>
  <c r="E29" i="1"/>
  <c r="R5" i="1"/>
  <c r="E7" i="1"/>
  <c r="E12" i="1"/>
  <c r="F19" i="2"/>
  <c r="F25" i="2" s="1"/>
  <c r="F48" i="2" s="1"/>
  <c r="F30" i="2"/>
  <c r="F42" i="2" s="1"/>
  <c r="C10" i="1"/>
  <c r="E45" i="1"/>
  <c r="R10" i="1"/>
  <c r="R45" i="1" s="1"/>
  <c r="F41" i="2"/>
  <c r="M35" i="2"/>
  <c r="L44" i="1"/>
  <c r="L33" i="1"/>
  <c r="L23" i="1"/>
  <c r="M33" i="1"/>
  <c r="M23" i="1"/>
  <c r="I31" i="2"/>
  <c r="I37" i="2" s="1"/>
  <c r="I11" i="1"/>
  <c r="I13" i="1" s="1"/>
  <c r="J40" i="1"/>
  <c r="J29" i="1"/>
  <c r="J19" i="1"/>
  <c r="E34" i="1"/>
  <c r="G46" i="2"/>
  <c r="G35" i="2"/>
  <c r="N31" i="2"/>
  <c r="K40" i="1"/>
  <c r="K19" i="1"/>
  <c r="K29" i="1"/>
  <c r="E42" i="1"/>
  <c r="E31" i="1"/>
  <c r="E25" i="1"/>
  <c r="F34" i="1"/>
  <c r="F35" i="1" s="1"/>
  <c r="L29" i="1"/>
  <c r="L19" i="1"/>
  <c r="F31" i="1"/>
  <c r="F25" i="1"/>
  <c r="O40" i="2"/>
  <c r="O29" i="2"/>
  <c r="O31" i="2" s="1"/>
  <c r="O37" i="2" s="1"/>
  <c r="O19" i="2"/>
  <c r="O25" i="2" s="1"/>
  <c r="O48" i="2" s="1"/>
  <c r="N25" i="2"/>
  <c r="N48" i="2" s="1"/>
  <c r="F29" i="1"/>
  <c r="F12" i="1"/>
  <c r="F40" i="1"/>
  <c r="F7" i="1"/>
  <c r="R13" i="2"/>
  <c r="P42" i="1"/>
  <c r="P31" i="1"/>
  <c r="P25" i="1"/>
  <c r="P13" i="2"/>
  <c r="E35" i="1"/>
  <c r="F31" i="2"/>
  <c r="F37" i="2" s="1"/>
  <c r="N33" i="1"/>
  <c r="N23" i="1"/>
  <c r="P44" i="2"/>
  <c r="P33" i="2"/>
  <c r="P35" i="2" s="1"/>
  <c r="P23" i="2"/>
  <c r="R41" i="1"/>
  <c r="L25" i="2"/>
  <c r="L48" i="2" s="1"/>
  <c r="M29" i="1"/>
  <c r="M19" i="1"/>
  <c r="P19" i="2"/>
  <c r="P29" i="2"/>
  <c r="P31" i="2" s="1"/>
  <c r="K13" i="1"/>
  <c r="N29" i="1"/>
  <c r="N19" i="1"/>
  <c r="H31" i="1"/>
  <c r="H25" i="1"/>
  <c r="G46" i="1"/>
  <c r="R29" i="2"/>
  <c r="R25" i="1"/>
  <c r="K44" i="1"/>
  <c r="K33" i="1"/>
  <c r="K23" i="1"/>
  <c r="N44" i="2"/>
  <c r="N33" i="2"/>
  <c r="N35" i="2" s="1"/>
  <c r="N23" i="2"/>
  <c r="C11" i="1"/>
  <c r="E40" i="1"/>
  <c r="O44" i="2"/>
  <c r="O23" i="2"/>
  <c r="O33" i="2"/>
  <c r="O35" i="2" s="1"/>
  <c r="R11" i="1"/>
  <c r="F11" i="1"/>
  <c r="F46" i="1" s="1"/>
  <c r="G31" i="1"/>
  <c r="G25" i="1"/>
  <c r="C5" i="1"/>
  <c r="C7" i="1" s="1"/>
  <c r="C13" i="1" s="1"/>
  <c r="H46" i="1"/>
  <c r="R18" i="2"/>
  <c r="R19" i="2" s="1"/>
  <c r="E30" i="2"/>
  <c r="E42" i="2" s="1"/>
  <c r="L33" i="2"/>
  <c r="L35" i="2" s="1"/>
  <c r="E34" i="2"/>
  <c r="G29" i="1"/>
  <c r="J12" i="1"/>
  <c r="P23" i="1"/>
  <c r="H29" i="1"/>
  <c r="O30" i="1"/>
  <c r="E44" i="1"/>
  <c r="G30" i="2"/>
  <c r="G42" i="2" s="1"/>
  <c r="G7" i="1"/>
  <c r="R23" i="1"/>
  <c r="H30" i="2"/>
  <c r="H42" i="2" s="1"/>
  <c r="I12" i="1"/>
  <c r="O19" i="1"/>
  <c r="N30" i="1"/>
  <c r="L12" i="1"/>
  <c r="M12" i="1"/>
  <c r="R6" i="1"/>
  <c r="R30" i="1" s="1"/>
  <c r="H12" i="1"/>
  <c r="O23" i="1"/>
  <c r="E11" i="1"/>
  <c r="E46" i="1" s="1"/>
  <c r="E19" i="2"/>
  <c r="E23" i="2"/>
  <c r="F23" i="2"/>
  <c r="I25" i="1"/>
  <c r="R42" i="2" l="1"/>
  <c r="R25" i="2"/>
  <c r="R48" i="2" s="1"/>
  <c r="L37" i="2"/>
  <c r="E37" i="1"/>
  <c r="G13" i="1"/>
  <c r="N42" i="1"/>
  <c r="N25" i="1"/>
  <c r="N31" i="1"/>
  <c r="H31" i="2"/>
  <c r="H37" i="2" s="1"/>
  <c r="R34" i="1"/>
  <c r="R35" i="1" s="1"/>
  <c r="K42" i="1"/>
  <c r="K31" i="1"/>
  <c r="K25" i="1"/>
  <c r="L35" i="1"/>
  <c r="L46" i="1"/>
  <c r="P37" i="1"/>
  <c r="P48" i="1"/>
  <c r="P25" i="2"/>
  <c r="P48" i="2" s="1"/>
  <c r="J35" i="1"/>
  <c r="J46" i="1"/>
  <c r="I48" i="1"/>
  <c r="I37" i="1"/>
  <c r="P35" i="1"/>
  <c r="P46" i="1"/>
  <c r="M42" i="1"/>
  <c r="M25" i="1"/>
  <c r="M31" i="1"/>
  <c r="F42" i="1"/>
  <c r="F13" i="1"/>
  <c r="N35" i="1"/>
  <c r="N46" i="1"/>
  <c r="O31" i="1"/>
  <c r="O42" i="1"/>
  <c r="O25" i="1"/>
  <c r="E13" i="1"/>
  <c r="E48" i="1" s="1"/>
  <c r="F48" i="1"/>
  <c r="F37" i="1"/>
  <c r="G48" i="1"/>
  <c r="G37" i="1"/>
  <c r="L42" i="1"/>
  <c r="L25" i="1"/>
  <c r="L31" i="1"/>
  <c r="R35" i="2"/>
  <c r="R46" i="2"/>
  <c r="H48" i="1"/>
  <c r="H37" i="1"/>
  <c r="P37" i="2"/>
  <c r="G31" i="2"/>
  <c r="G37" i="2" s="1"/>
  <c r="K35" i="1"/>
  <c r="K46" i="1"/>
  <c r="R40" i="1"/>
  <c r="R29" i="1"/>
  <c r="R31" i="1" s="1"/>
  <c r="R7" i="1"/>
  <c r="O35" i="1"/>
  <c r="O46" i="1"/>
  <c r="R41" i="2"/>
  <c r="R30" i="2"/>
  <c r="R31" i="2" s="1"/>
  <c r="R37" i="2" s="1"/>
  <c r="M35" i="1"/>
  <c r="M46" i="1"/>
  <c r="R46" i="1"/>
  <c r="N37" i="2"/>
  <c r="E25" i="2"/>
  <c r="E48" i="2" s="1"/>
  <c r="E46" i="2"/>
  <c r="E35" i="2"/>
  <c r="J25" i="1"/>
  <c r="J31" i="1"/>
  <c r="J42" i="1"/>
  <c r="E31" i="2"/>
  <c r="E37" i="2" s="1"/>
  <c r="J48" i="1" l="1"/>
  <c r="J37" i="1"/>
  <c r="M48" i="1"/>
  <c r="M37" i="1"/>
  <c r="R37" i="1"/>
  <c r="O37" i="1"/>
  <c r="O48" i="1"/>
  <c r="R13" i="1"/>
  <c r="R48" i="1" s="1"/>
  <c r="R42" i="1"/>
  <c r="N37" i="1"/>
  <c r="N48" i="1"/>
  <c r="L48" i="1"/>
  <c r="L37" i="1"/>
  <c r="K48" i="1"/>
  <c r="K37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<sst xmlns="http://schemas.openxmlformats.org/spreadsheetml/2006/main" count="82" uniqueCount="29">
  <si>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</si>
  <si>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2026 Receipts vs. 2025 Receipts</t>
  </si>
  <si>
    <t>2025 Actuals</t>
  </si>
  <si>
    <t>2025 Act</t>
  </si>
  <si>
    <t>YTD Feb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</si>
  <si>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</si>
  <si>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</si>
  <si>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</si>
  <si>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</si>
  <si>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</si>
  <si>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</si>
  <si>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</si>
  <si>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2026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</si>
  <si>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</si>
  <si>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</si>
  <si>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</si>
  <si>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</si>
  <si>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</si>
  <si>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</si>
  <si>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</si>
  <si>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</si>
  <si>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</si>
  <si>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</si>
  <si>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</si>
  <si>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</si>
  <si>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</si>
  <si>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</si>
  <si>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2026 Adopted Budget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</si>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</sst>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8"/>
      <name val="Arial Black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1" fillId="0" borderId="0" xfId="2"/>
    <xf numFmtId="0" fontId="2" fillId="0" borderId="0" xfId="2" applyFont="1" applyAlignment="1">
      <alignment horizontal="left"/>
    </xf>
    <xf numFmtId="0" fontId="3" fillId="0" borderId="0" xfId="2" applyFont="1"/>
    <xf numFmtId="0" fontId="4" fillId="2" borderId="0" xfId="2" applyFont="1" applyFill="1"/>
    <xf numFmtId="17" fontId="5" fillId="2" borderId="0" xfId="2" applyNumberFormat="1" applyFont="1" applyFill="1" applyAlignment="1">
      <alignment horizontal="center"/>
    </xf>
    <xf numFmtId="17" fontId="6" fillId="0" borderId="0" xfId="2" applyNumberFormat="1" applyFont="1"/>
    <xf numFmtId="17" fontId="6" fillId="0" borderId="1" xfId="2" applyNumberFormat="1" applyFont="1" applyBorder="1" applyAlignment="1">
      <alignment horizontal="center"/>
    </xf>
    <xf numFmtId="0" fontId="7" fillId="0" borderId="0" xfId="2" applyFont="1"/>
    <xf numFmtId="164" fontId="8" fillId="2" borderId="0" xfId="2" applyNumberFormat="1" applyFont="1" applyFill="1" applyAlignment="1">
      <alignment horizontal="right" indent="1"/>
    </xf>
    <xf numFmtId="164" fontId="1" fillId="0" borderId="0" xfId="2" applyNumberFormat="1"/>
    <xf numFmtId="164" fontId="1" fillId="0" borderId="2" xfId="2" applyNumberFormat="1" applyBorder="1"/>
    <xf numFmtId="9" fontId="1" fillId="0" borderId="0" xfId="1" applyFont="1"/>
    <xf numFmtId="164" fontId="1" fillId="0" borderId="0" xfId="1" applyNumberFormat="1" applyFont="1"/>
    <xf numFmtId="165" fontId="5" fillId="2" borderId="0" xfId="2" applyNumberFormat="1" applyFont="1" applyFill="1" applyAlignment="1">
      <alignment horizontal="right" indent="1"/>
    </xf>
    <xf numFmtId="165" fontId="9" fillId="0" borderId="0" xfId="2" applyNumberFormat="1" applyFont="1"/>
    <xf numFmtId="165" fontId="9" fillId="0" borderId="2" xfId="2" applyNumberFormat="1" applyFont="1" applyBorder="1"/>
    <xf numFmtId="0" fontId="1" fillId="0" borderId="2" xfId="2" applyBorder="1"/>
    <xf numFmtId="0" fontId="10" fillId="0" borderId="0" xfId="2" applyFont="1"/>
    <xf numFmtId="165" fontId="1" fillId="0" borderId="0" xfId="2" applyNumberFormat="1"/>
    <xf numFmtId="0" fontId="7" fillId="0" borderId="0" xfId="2" applyFont="1" applyAlignment="1">
      <alignment horizontal="left"/>
    </xf>
    <xf numFmtId="164" fontId="1" fillId="0" borderId="3" xfId="2" applyNumberFormat="1" applyBorder="1"/>
    <xf numFmtId="0" fontId="7" fillId="0" borderId="4" xfId="2" applyFont="1" applyBorder="1" applyAlignment="1">
      <alignment horizontal="left"/>
    </xf>
    <xf numFmtId="164" fontId="1" fillId="0" borderId="4" xfId="2" applyNumberFormat="1" applyBorder="1"/>
    <xf numFmtId="0" fontId="1" fillId="0" borderId="4" xfId="2" applyBorder="1"/>
    <xf numFmtId="0" fontId="12" fillId="0" borderId="0" xfId="2" applyFont="1"/>
    <xf numFmtId="166" fontId="1" fillId="0" borderId="0" xfId="1" applyNumberFormat="1" applyFont="1"/>
    <xf numFmtId="0" fontId="6" fillId="0" borderId="0" xfId="2" applyFont="1" applyAlignment="1">
      <alignment horizontal="right"/>
    </xf>
    <xf numFmtId="166" fontId="1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1" fillId="0" borderId="0" xfId="2" applyNumberFormat="1"/>
    <xf numFmtId="166" fontId="1" fillId="0" borderId="2" xfId="2" applyNumberFormat="1" applyBorder="1"/>
    <xf numFmtId="166" fontId="1" fillId="0" borderId="3" xfId="1" applyNumberFormat="1" applyFont="1" applyBorder="1"/>
    <xf numFmtId="167" fontId="1" fillId="0" borderId="0" xfId="2" applyNumberFormat="1"/>
    <xf numFmtId="0" fontId="13" fillId="0" borderId="0" xfId="2" applyFont="1"/>
    <xf numFmtId="0" fontId="13" fillId="0" borderId="0" xfId="2" applyFont="1" applyAlignment="1">
      <alignment horizontal="right"/>
    </xf>
    <xf numFmtId="17" fontId="5" fillId="2" borderId="0" xfId="2" quotePrefix="1" applyNumberFormat="1" applyFont="1" applyFill="1" applyAlignment="1">
      <alignment horizontal="center"/>
    </xf>
    <xf numFmtId="7" fontId="1" fillId="0" borderId="0" xfId="2" applyNumberFormat="1"/>
  </cellXfs>
  <cellStyles count="3">
    <cellStyle name="Normal" xfId="0" builtinId="0"/>
    <cellStyle name="Normal 2 2" xfId="2" xr:uid="{B1E04647-6523-4F95-82B3-8B6000BC7B17}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5%20November%20Plan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5%20November%20Plan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5v26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25vJul"/>
      <sheetName val="25vNov"/>
      <sheetName val="26vFeb"/>
      <sheetName val="McK"/>
      <sheetName val="Fcst"/>
      <sheetName val="Fcst v Jul25"/>
      <sheetName val="Fcst v Feb25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5"/>
      <sheetName val="Alloc 2026"/>
      <sheetName val="DORF"/>
      <sheetName val="SSS"/>
      <sheetName val="Paratransit"/>
      <sheetName val="DORF Actuals"/>
    </sheetNames>
    <sheetDataSet>
      <sheetData sheetId="0">
        <row r="9"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10.779916199999999</v>
          </cell>
          <cell r="JN9">
            <v>15.191743119999998</v>
          </cell>
          <cell r="JO9">
            <v>15.13925345</v>
          </cell>
          <cell r="JP9">
            <v>13.544145749999998</v>
          </cell>
          <cell r="JQ9">
            <v>14.813709749999997</v>
          </cell>
          <cell r="JR9">
            <v>11.001499620000001</v>
          </cell>
          <cell r="JS9">
            <v>21.203528739999999</v>
          </cell>
          <cell r="JT9">
            <v>17.509993770000005</v>
          </cell>
        </row>
        <row r="10"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  <cell r="JN10">
            <v>3.1648965800000002</v>
          </cell>
          <cell r="JO10">
            <v>2.8133267200000001</v>
          </cell>
          <cell r="JP10">
            <v>2.9629718299999999</v>
          </cell>
          <cell r="JQ10">
            <v>3.0046353399999997</v>
          </cell>
          <cell r="JR10">
            <v>2.80568712</v>
          </cell>
          <cell r="JS10">
            <v>3.38554435</v>
          </cell>
          <cell r="JT10">
            <v>2.906988868506224</v>
          </cell>
        </row>
        <row r="11"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  <cell r="JN11">
            <v>4.3723391900000008</v>
          </cell>
          <cell r="JO11">
            <v>3.8059335699999997</v>
          </cell>
          <cell r="JP11">
            <v>4.5386072000000004</v>
          </cell>
          <cell r="JQ11">
            <v>4.65113691</v>
          </cell>
          <cell r="JR11">
            <v>3.4552427300000002</v>
          </cell>
          <cell r="JS11">
            <v>3.9719141600000003</v>
          </cell>
          <cell r="JT11">
            <v>3.5666215299999999</v>
          </cell>
        </row>
        <row r="12"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  <cell r="JN12">
            <v>2.9029444799999999</v>
          </cell>
          <cell r="JO12">
            <v>2.62621956</v>
          </cell>
          <cell r="JP12">
            <v>2.2594105199999999</v>
          </cell>
          <cell r="JQ12">
            <v>2.4448390199999999</v>
          </cell>
          <cell r="JR12">
            <v>1.3089682199999999</v>
          </cell>
          <cell r="JS12">
            <v>2.0192190500000002</v>
          </cell>
          <cell r="JT12">
            <v>1.57764945</v>
          </cell>
        </row>
        <row r="13"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  <cell r="JN13">
            <v>0.17180403</v>
          </cell>
          <cell r="JO13">
            <v>0.17099244</v>
          </cell>
          <cell r="JP13">
            <v>0.22411485</v>
          </cell>
          <cell r="JQ13">
            <v>0.19401124</v>
          </cell>
          <cell r="JR13">
            <v>0.17566618000000001</v>
          </cell>
          <cell r="JS13">
            <v>0.14084178</v>
          </cell>
          <cell r="JT13">
            <v>0.29093955999999999</v>
          </cell>
        </row>
        <row r="14"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  <cell r="JN14">
            <v>0.58452090000000001</v>
          </cell>
          <cell r="JO14">
            <v>1.61235927</v>
          </cell>
          <cell r="JP14">
            <v>0.43658610999999997</v>
          </cell>
          <cell r="JQ14">
            <v>0.58914680000000008</v>
          </cell>
          <cell r="JR14">
            <v>0.48793711000000001</v>
          </cell>
          <cell r="JS14">
            <v>0.60193655000000001</v>
          </cell>
          <cell r="JT14">
            <v>0.47436917000000001</v>
          </cell>
        </row>
        <row r="15"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  <cell r="JN15">
            <v>1.01916103</v>
          </cell>
          <cell r="JO15">
            <v>0.70216449000000003</v>
          </cell>
          <cell r="JP15">
            <v>1.84755019</v>
          </cell>
          <cell r="JQ15">
            <v>0.68837543999999995</v>
          </cell>
          <cell r="JR15">
            <v>0.74981138999999997</v>
          </cell>
          <cell r="JS15">
            <v>0.74734441000000007</v>
          </cell>
          <cell r="JT15">
            <v>0.89963687999999997</v>
          </cell>
        </row>
        <row r="16"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  <cell r="JN16">
            <v>0.76956895999999997</v>
          </cell>
          <cell r="JO16">
            <v>1.2276747800000001</v>
          </cell>
          <cell r="JP16">
            <v>0.78676049000000003</v>
          </cell>
          <cell r="JQ16">
            <v>0.78257699999999997</v>
          </cell>
          <cell r="JR16">
            <v>0.65018264000000003</v>
          </cell>
          <cell r="JS16">
            <v>0.80855503000000006</v>
          </cell>
          <cell r="JT16">
            <v>1.21563343</v>
          </cell>
        </row>
        <row r="21"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4.1391487499999995</v>
          </cell>
          <cell r="JN21">
            <v>5.8465127199999998</v>
          </cell>
          <cell r="JO21">
            <v>5.2805162299999999</v>
          </cell>
          <cell r="JP21">
            <v>5.1996575399999996</v>
          </cell>
          <cell r="JQ21">
            <v>5.0340978099999996</v>
          </cell>
          <cell r="JR21">
            <v>4.2937385999999993</v>
          </cell>
          <cell r="JS21">
            <v>5.29258104</v>
          </cell>
          <cell r="JT21">
            <v>5.0179326</v>
          </cell>
        </row>
        <row r="22"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  <cell r="JN22">
            <v>2.1999082999999997</v>
          </cell>
          <cell r="JO22">
            <v>1.9636137199999999</v>
          </cell>
          <cell r="JP22">
            <v>2.1211796299999999</v>
          </cell>
          <cell r="JQ22">
            <v>1.8905244999999999</v>
          </cell>
          <cell r="JR22">
            <v>1.7464331499999999</v>
          </cell>
          <cell r="JS22">
            <v>2.0530119299999998</v>
          </cell>
          <cell r="JT22">
            <v>1.8215225241598894</v>
          </cell>
        </row>
        <row r="23"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  <cell r="JN23">
            <v>2.7317119600000002</v>
          </cell>
          <cell r="JO23">
            <v>2.4077377900000001</v>
          </cell>
          <cell r="JP23">
            <v>2.7018931299999998</v>
          </cell>
          <cell r="JQ23">
            <v>2.5956035699999997</v>
          </cell>
          <cell r="JR23">
            <v>2.1620042900000001</v>
          </cell>
          <cell r="JS23">
            <v>2.5849354</v>
          </cell>
          <cell r="JT23">
            <v>2.4312569500000003</v>
          </cell>
        </row>
        <row r="24"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  <cell r="JN24">
            <v>1.7947372099999999</v>
          </cell>
          <cell r="JO24">
            <v>1.6281477099999999</v>
          </cell>
          <cell r="JP24">
            <v>1.54615422</v>
          </cell>
          <cell r="JQ24">
            <v>1.3447805800000001</v>
          </cell>
          <cell r="JR24">
            <v>0.91267644999999997</v>
          </cell>
          <cell r="JS24">
            <v>1.27478793</v>
          </cell>
          <cell r="JT24">
            <v>0.99325943000000005</v>
          </cell>
        </row>
        <row r="25"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  <cell r="JN25">
            <v>0.12754777</v>
          </cell>
          <cell r="JO25">
            <v>0.11266785</v>
          </cell>
          <cell r="JP25">
            <v>0.15949790999999999</v>
          </cell>
          <cell r="JQ25">
            <v>0.13508224999999999</v>
          </cell>
          <cell r="JR25">
            <v>0.11470621</v>
          </cell>
          <cell r="JS25">
            <v>0.10308967999999999</v>
          </cell>
          <cell r="JT25">
            <v>0.14923649999999999</v>
          </cell>
        </row>
        <row r="26"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  <cell r="JN26">
            <v>0.26338776000000003</v>
          </cell>
          <cell r="JO26">
            <v>0.32121775000000002</v>
          </cell>
          <cell r="JP26">
            <v>0.24750198000000001</v>
          </cell>
          <cell r="JQ26">
            <v>0.34501014000000002</v>
          </cell>
          <cell r="JR26">
            <v>0.25116094</v>
          </cell>
          <cell r="JS26">
            <v>0.28393456</v>
          </cell>
          <cell r="JT26">
            <v>0.27622559999999996</v>
          </cell>
        </row>
        <row r="27"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  <cell r="JN27">
            <v>0.64889664000000002</v>
          </cell>
          <cell r="JO27">
            <v>0.47754430999999997</v>
          </cell>
          <cell r="JP27">
            <v>0.60486058999999992</v>
          </cell>
          <cell r="JQ27">
            <v>0.46840038000000001</v>
          </cell>
          <cell r="JR27">
            <v>0.47651990999999999</v>
          </cell>
          <cell r="JS27">
            <v>0.51641455000000003</v>
          </cell>
          <cell r="JT27">
            <v>0.53794244999999996</v>
          </cell>
        </row>
        <row r="28"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  <cell r="JN28">
            <v>0.49328611</v>
          </cell>
          <cell r="JO28">
            <v>0.47902592999999999</v>
          </cell>
          <cell r="JP28">
            <v>0.48182275000000002</v>
          </cell>
          <cell r="JQ28">
            <v>0.39614349999999998</v>
          </cell>
          <cell r="JR28">
            <v>0.36034746000000001</v>
          </cell>
          <cell r="JS28">
            <v>0.42667591999999999</v>
          </cell>
          <cell r="JT28">
            <v>0.49052996000000004</v>
          </cell>
        </row>
        <row r="33"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  <cell r="JN33">
            <v>22.288186</v>
          </cell>
          <cell r="JO33">
            <v>41.825150999999998</v>
          </cell>
          <cell r="JP33">
            <v>30.804375</v>
          </cell>
          <cell r="JQ33">
            <v>36.346812</v>
          </cell>
          <cell r="JR33">
            <v>20.991842999999999</v>
          </cell>
          <cell r="JS33">
            <v>44.961635999999999</v>
          </cell>
          <cell r="JT33">
            <v>92.624791000000002</v>
          </cell>
        </row>
        <row r="34"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  <cell r="JN34">
            <v>16.098623</v>
          </cell>
          <cell r="JO34">
            <v>18.499724000000001</v>
          </cell>
          <cell r="JP34">
            <v>14.853175999999999</v>
          </cell>
          <cell r="JQ34">
            <v>17.953757</v>
          </cell>
          <cell r="JR34">
            <v>12.403230000000001</v>
          </cell>
          <cell r="JS34">
            <v>30.954190000000001</v>
          </cell>
          <cell r="JT34">
            <v>23.164781999999999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E11F-0A2E-413B-996A-C33ADCAAD880}">
  <sheetPr>
    <tabColor theme="5" tint="-0.249977111117893"/>
    <pageSetUpPr fitToPage="1"/>
  </sheetPr>
  <dimension ref="A1:JN58"/>
  <sheetViews>
    <sheetView zoomScale="90" zoomScaleNormal="90" zoomScaleSheetLayoutView="80" workbookViewId="0">
      <selection activeCell="A30" sqref="A30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62" ht="19.5" x14ac:dyDescent="0.4">
      <c r="A1" s="1" t="s">
        <v>0</v>
      </c>
      <c r="M1" s="36"/>
      <c r="R1" s="37"/>
    </row>
    <row r="2" spans="1:262" ht="19.5" x14ac:dyDescent="0.4">
      <c r="A2" s="3" t="s">
        <v>26</v>
      </c>
      <c r="M2" s="36"/>
      <c r="R2" s="37"/>
    </row>
    <row r="3" spans="1:262" ht="10.5" customHeight="1" x14ac:dyDescent="0.25">
      <c r="A3" s="4"/>
    </row>
    <row r="4" spans="1:262" ht="19.5" x14ac:dyDescent="0.4">
      <c r="A4" s="5" t="s">
        <v>27</v>
      </c>
      <c r="C4" s="38" t="s">
        <v>28</v>
      </c>
      <c r="E4" s="7">
        <v>46023</v>
      </c>
      <c r="F4" s="7">
        <v>46054</v>
      </c>
      <c r="G4" s="7">
        <v>46082</v>
      </c>
      <c r="H4" s="7">
        <v>46113</v>
      </c>
      <c r="I4" s="7">
        <v>46143</v>
      </c>
      <c r="J4" s="7">
        <v>46174</v>
      </c>
      <c r="K4" s="7">
        <v>46204</v>
      </c>
      <c r="L4" s="7">
        <v>46235</v>
      </c>
      <c r="M4" s="7">
        <v>46266</v>
      </c>
      <c r="N4" s="7">
        <v>46296</v>
      </c>
      <c r="O4" s="7">
        <v>46327</v>
      </c>
      <c r="P4" s="7">
        <v>46357</v>
      </c>
      <c r="R4" s="8" t="s">
        <v>4</v>
      </c>
    </row>
    <row r="5" spans="1:262" x14ac:dyDescent="0.2">
      <c r="A5" s="9" t="s">
        <v>5</v>
      </c>
      <c r="C5" s="10">
        <f>SUM(E5:P5)</f>
        <v>311.33034866037019</v>
      </c>
      <c r="E5" s="11">
        <v>25.944195721697522</v>
      </c>
      <c r="F5" s="11">
        <v>25.944195721697522</v>
      </c>
      <c r="G5" s="11">
        <v>25.944195721697522</v>
      </c>
      <c r="H5" s="11">
        <v>25.944195721697522</v>
      </c>
      <c r="I5" s="11">
        <v>25.944195721697522</v>
      </c>
      <c r="J5" s="11">
        <v>25.944195721697522</v>
      </c>
      <c r="K5" s="11">
        <v>25.944195721697522</v>
      </c>
      <c r="L5" s="11">
        <v>25.944195721697522</v>
      </c>
      <c r="M5" s="11">
        <v>25.944195721697522</v>
      </c>
      <c r="N5" s="11">
        <v>25.944195721697522</v>
      </c>
      <c r="O5" s="11">
        <v>25.944195721697522</v>
      </c>
      <c r="P5" s="11">
        <v>25.944195721697522</v>
      </c>
      <c r="R5" s="12">
        <f>SUM($E5:F5)</f>
        <v>51.888391443395044</v>
      </c>
    </row>
    <row r="6" spans="1:262" x14ac:dyDescent="0.2">
      <c r="A6" s="9" t="s">
        <v>6</v>
      </c>
      <c r="C6" s="15">
        <f>SUM(E6:P6)</f>
        <v>154.6384645944589</v>
      </c>
      <c r="E6" s="16">
        <v>12.886538716204903</v>
      </c>
      <c r="F6" s="16">
        <v>12.886538716204903</v>
      </c>
      <c r="G6" s="16">
        <v>12.886538716204903</v>
      </c>
      <c r="H6" s="16">
        <v>12.886538716204903</v>
      </c>
      <c r="I6" s="16">
        <v>12.886538716204903</v>
      </c>
      <c r="J6" s="16">
        <v>12.886538716204903</v>
      </c>
      <c r="K6" s="16">
        <v>12.886538716204903</v>
      </c>
      <c r="L6" s="16">
        <v>12.886538716204903</v>
      </c>
      <c r="M6" s="16">
        <v>12.886538716204903</v>
      </c>
      <c r="N6" s="16">
        <v>12.886538716204903</v>
      </c>
      <c r="O6" s="16">
        <v>12.886538716204903</v>
      </c>
      <c r="P6" s="16">
        <v>12.886538716204903</v>
      </c>
      <c r="R6" s="17">
        <f>SUM($E6:F6)</f>
        <v>25.773077432409806</v>
      </c>
    </row>
    <row r="7" spans="1:262" x14ac:dyDescent="0.2">
      <c r="A7" s="9" t="s">
        <v>7</v>
      </c>
      <c r="C7" s="10">
        <f>SUM(C5:C6)</f>
        <v>465.96881325482912</v>
      </c>
      <c r="E7" s="11">
        <f t="shared" ref="E7:P7" si="0">SUM(E5:E6)</f>
        <v>38.830734437902422</v>
      </c>
      <c r="F7" s="11">
        <f t="shared" si="0"/>
        <v>38.830734437902422</v>
      </c>
      <c r="G7" s="11">
        <f t="shared" si="0"/>
        <v>38.830734437902422</v>
      </c>
      <c r="H7" s="11">
        <f t="shared" si="0"/>
        <v>38.830734437902422</v>
      </c>
      <c r="I7" s="11">
        <f t="shared" si="0"/>
        <v>38.830734437902422</v>
      </c>
      <c r="J7" s="11">
        <f t="shared" si="0"/>
        <v>38.830734437902422</v>
      </c>
      <c r="K7" s="11">
        <f t="shared" si="0"/>
        <v>38.830734437902422</v>
      </c>
      <c r="L7" s="11">
        <f t="shared" si="0"/>
        <v>38.830734437902422</v>
      </c>
      <c r="M7" s="11">
        <f t="shared" si="0"/>
        <v>38.830734437902422</v>
      </c>
      <c r="N7" s="11">
        <f t="shared" si="0"/>
        <v>38.830734437902422</v>
      </c>
      <c r="O7" s="11">
        <f t="shared" si="0"/>
        <v>38.830734437902422</v>
      </c>
      <c r="P7" s="11">
        <f t="shared" si="0"/>
        <v>38.830734437902422</v>
      </c>
      <c r="R7" s="12">
        <f>SUM(R5:R6)</f>
        <v>77.661468875804843</v>
      </c>
    </row>
    <row r="8" spans="1:262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HU8" s="2">
        <v>0.42182910000000001</v>
      </c>
      <c r="HV8" s="19">
        <f>AVERAGE(HS8:HU8)</f>
        <v>0.42182910000000001</v>
      </c>
      <c r="JB8" s="19" t="e">
        <f>JA8*(JB7/JA7)</f>
        <v>#DIV/0!</v>
      </c>
    </row>
    <row r="9" spans="1:262" x14ac:dyDescent="0.2">
      <c r="A9" s="9" t="s">
        <v>8</v>
      </c>
      <c r="C9" s="10">
        <f>SUM(E9:P9)</f>
        <v>281.77428915497876</v>
      </c>
      <c r="E9" s="11">
        <v>23.481190762914895</v>
      </c>
      <c r="F9" s="11">
        <v>23.481190762914895</v>
      </c>
      <c r="G9" s="11">
        <v>23.481190762914895</v>
      </c>
      <c r="H9" s="11">
        <v>23.481190762914895</v>
      </c>
      <c r="I9" s="11">
        <v>23.481190762914895</v>
      </c>
      <c r="J9" s="11">
        <v>23.481190762914895</v>
      </c>
      <c r="K9" s="11">
        <v>23.481190762914895</v>
      </c>
      <c r="L9" s="11">
        <v>23.481190762914895</v>
      </c>
      <c r="M9" s="11">
        <v>23.481190762914895</v>
      </c>
      <c r="N9" s="11">
        <v>23.481190762914895</v>
      </c>
      <c r="O9" s="11">
        <v>23.481190762914895</v>
      </c>
      <c r="P9" s="11">
        <v>23.481190762914895</v>
      </c>
      <c r="R9" s="12">
        <f>SUM($E9:F9)</f>
        <v>46.962381525829791</v>
      </c>
    </row>
    <row r="10" spans="1:262" x14ac:dyDescent="0.2">
      <c r="A10" s="9" t="s">
        <v>9</v>
      </c>
      <c r="C10" s="15">
        <f>SUM(E10:P10)</f>
        <v>189.25827404853911</v>
      </c>
      <c r="E10" s="16">
        <v>15.771522837378262</v>
      </c>
      <c r="F10" s="16">
        <v>15.771522837378262</v>
      </c>
      <c r="G10" s="16">
        <v>15.771522837378262</v>
      </c>
      <c r="H10" s="16">
        <v>15.771522837378262</v>
      </c>
      <c r="I10" s="16">
        <v>15.771522837378262</v>
      </c>
      <c r="J10" s="16">
        <v>15.771522837378262</v>
      </c>
      <c r="K10" s="16">
        <v>15.771522837378262</v>
      </c>
      <c r="L10" s="16">
        <v>15.771522837378262</v>
      </c>
      <c r="M10" s="16">
        <v>15.771522837378262</v>
      </c>
      <c r="N10" s="16">
        <v>15.771522837378262</v>
      </c>
      <c r="O10" s="16">
        <v>15.771522837378262</v>
      </c>
      <c r="P10" s="16">
        <v>15.771522837378262</v>
      </c>
      <c r="R10" s="17">
        <f>SUM($E10:F10)</f>
        <v>31.543045674756524</v>
      </c>
    </row>
    <row r="11" spans="1:262" x14ac:dyDescent="0.2">
      <c r="A11" s="9" t="s">
        <v>10</v>
      </c>
      <c r="C11" s="10">
        <f>SUM(C9:C10)</f>
        <v>471.03256320351784</v>
      </c>
      <c r="E11" s="11">
        <f t="shared" ref="E11:P11" si="1">SUM(E9:E10)</f>
        <v>39.252713600293156</v>
      </c>
      <c r="F11" s="11">
        <f t="shared" si="1"/>
        <v>39.252713600293156</v>
      </c>
      <c r="G11" s="11">
        <f t="shared" si="1"/>
        <v>39.252713600293156</v>
      </c>
      <c r="H11" s="11">
        <f t="shared" si="1"/>
        <v>39.252713600293156</v>
      </c>
      <c r="I11" s="11">
        <f t="shared" si="1"/>
        <v>39.252713600293156</v>
      </c>
      <c r="J11" s="11">
        <f t="shared" si="1"/>
        <v>39.252713600293156</v>
      </c>
      <c r="K11" s="11">
        <f t="shared" si="1"/>
        <v>39.252713600293156</v>
      </c>
      <c r="L11" s="11">
        <f t="shared" si="1"/>
        <v>39.252713600293156</v>
      </c>
      <c r="M11" s="11">
        <f t="shared" si="1"/>
        <v>39.252713600293156</v>
      </c>
      <c r="N11" s="11">
        <f t="shared" si="1"/>
        <v>39.252713600293156</v>
      </c>
      <c r="O11" s="11">
        <f t="shared" si="1"/>
        <v>39.252713600293156</v>
      </c>
      <c r="P11" s="11">
        <f t="shared" si="1"/>
        <v>39.252713600293156</v>
      </c>
      <c r="R11" s="12">
        <f>SUM(R9:R10)</f>
        <v>78.505427200586311</v>
      </c>
    </row>
    <row r="12" spans="1:262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62" x14ac:dyDescent="0.2">
      <c r="A13" s="21" t="s">
        <v>11</v>
      </c>
      <c r="B13" s="11"/>
      <c r="C13" s="10">
        <f>SUM(C7,C11)</f>
        <v>937.00137645834695</v>
      </c>
      <c r="D13" s="11"/>
      <c r="E13" s="11">
        <f t="shared" ref="E13:P13" si="2">SUM(E7,E11)</f>
        <v>78.08344803819557</v>
      </c>
      <c r="F13" s="11">
        <f t="shared" si="2"/>
        <v>78.08344803819557</v>
      </c>
      <c r="G13" s="11">
        <f t="shared" si="2"/>
        <v>78.08344803819557</v>
      </c>
      <c r="H13" s="11">
        <f t="shared" si="2"/>
        <v>78.08344803819557</v>
      </c>
      <c r="I13" s="11">
        <f t="shared" si="2"/>
        <v>78.08344803819557</v>
      </c>
      <c r="J13" s="11">
        <f t="shared" si="2"/>
        <v>78.08344803819557</v>
      </c>
      <c r="K13" s="11">
        <f t="shared" si="2"/>
        <v>78.08344803819557</v>
      </c>
      <c r="L13" s="11">
        <f t="shared" si="2"/>
        <v>78.08344803819557</v>
      </c>
      <c r="M13" s="11">
        <f t="shared" si="2"/>
        <v>78.08344803819557</v>
      </c>
      <c r="N13" s="11">
        <f t="shared" si="2"/>
        <v>78.08344803819557</v>
      </c>
      <c r="O13" s="11">
        <f t="shared" si="2"/>
        <v>78.08344803819557</v>
      </c>
      <c r="P13" s="11">
        <f t="shared" si="2"/>
        <v>78.08344803819557</v>
      </c>
      <c r="Q13" s="11"/>
      <c r="R13" s="22">
        <f>SUM(R7,R11)</f>
        <v>156.16689607639114</v>
      </c>
    </row>
    <row r="14" spans="1:262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62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2" ht="19.5" x14ac:dyDescent="0.4">
      <c r="A16" s="5" t="s">
        <v>12</v>
      </c>
      <c r="C16" s="7"/>
      <c r="E16" s="7">
        <f t="shared" ref="E16:P16" si="3">E4</f>
        <v>46023</v>
      </c>
      <c r="F16" s="7">
        <f t="shared" si="3"/>
        <v>46054</v>
      </c>
      <c r="G16" s="7">
        <f t="shared" si="3"/>
        <v>46082</v>
      </c>
      <c r="H16" s="7">
        <f t="shared" si="3"/>
        <v>46113</v>
      </c>
      <c r="I16" s="7">
        <f t="shared" si="3"/>
        <v>46143</v>
      </c>
      <c r="J16" s="7">
        <f t="shared" si="3"/>
        <v>46174</v>
      </c>
      <c r="K16" s="7">
        <f t="shared" si="3"/>
        <v>46204</v>
      </c>
      <c r="L16" s="7">
        <f t="shared" si="3"/>
        <v>46235</v>
      </c>
      <c r="M16" s="7">
        <f t="shared" si="3"/>
        <v>46266</v>
      </c>
      <c r="N16" s="7">
        <f t="shared" si="3"/>
        <v>46296</v>
      </c>
      <c r="O16" s="7">
        <f t="shared" si="3"/>
        <v>46327</v>
      </c>
      <c r="P16" s="7">
        <f t="shared" si="3"/>
        <v>46357</v>
      </c>
      <c r="Q16" s="7"/>
      <c r="R16" s="8" t="str">
        <f>R4</f>
        <v>YTD Feb</v>
      </c>
      <c r="HV16" s="26" t="e">
        <f>AVERAGE(HS16:HU16)</f>
        <v>#DIV/0!</v>
      </c>
    </row>
    <row r="17" spans="1:262" x14ac:dyDescent="0.2">
      <c r="A17" s="9" t="s">
        <v>5</v>
      </c>
      <c r="C17" s="11"/>
      <c r="E17" s="11">
        <f>IF(SUM([1]Data!JS9:JS16)=0,"",SUM([1]Data!JS9:JS16))</f>
        <v>32.878884069999998</v>
      </c>
      <c r="F17" s="11">
        <f>IF(SUM([1]Data!JT9:JT16)=0,"",SUM([1]Data!JT9:JT16))</f>
        <v>28.441832658506225</v>
      </c>
      <c r="G17" s="11" t="str">
        <f>IF(SUM([1]Data!JU9:JU16)=0,"",SUM([1]Data!JU9:JU16))</f>
        <v/>
      </c>
      <c r="H17" s="11" t="str">
        <f>IF(SUM([1]Data!JV9:JV16)=0,"",SUM([1]Data!JV9:JV16))</f>
        <v/>
      </c>
      <c r="I17" s="11" t="str">
        <f>IF(SUM([1]Data!JW9:JW16)=0,"",SUM([1]Data!JW9:JW16))</f>
        <v/>
      </c>
      <c r="J17" s="11" t="str">
        <f>IF(SUM([1]Data!JX9:JX16)=0,"",SUM([1]Data!JX9:JX16))</f>
        <v/>
      </c>
      <c r="K17" s="11" t="str">
        <f>IF(SUM([1]Data!JY9:JY16)=0,"",SUM([1]Data!JY9:JY16))</f>
        <v/>
      </c>
      <c r="L17" s="11" t="str">
        <f>IF(SUM([1]Data!JZ9:JZ16)=0,"",SUM([1]Data!JZ9:JZ16))</f>
        <v/>
      </c>
      <c r="M17" s="11" t="str">
        <f>IF(SUM([1]Data!KA9:KA16)=0,"",SUM([1]Data!KA9:KA16))</f>
        <v/>
      </c>
      <c r="N17" s="11" t="str">
        <f>IF(SUM([1]Data!KB9:KB16)=0,"",SUM([1]Data!KB9:KB16))</f>
        <v/>
      </c>
      <c r="O17" s="11" t="str">
        <f>IF(SUM([1]Data!KC9:KC16)=0,"",SUM([1]Data!KC9:KC16))</f>
        <v/>
      </c>
      <c r="P17" s="11" t="str">
        <f>IF(SUM([1]Data!KD9:KD16)=0,"",SUM([1]Data!KD9:KD16))</f>
        <v/>
      </c>
      <c r="R17" s="12">
        <f>SUM($E17:F17)</f>
        <v>61.320716728506227</v>
      </c>
    </row>
    <row r="18" spans="1:262" x14ac:dyDescent="0.2">
      <c r="A18" s="9" t="s">
        <v>6</v>
      </c>
      <c r="C18" s="16"/>
      <c r="E18" s="16">
        <f>IF(SUM([1]Data!JS21:JS28)=0,"",SUM([1]Data!JS21:JS28))</f>
        <v>12.535431010000002</v>
      </c>
      <c r="F18" s="16">
        <f>IF(SUM([1]Data!JT21:JT28)=0,"",SUM([1]Data!JT21:JT28))</f>
        <v>11.71790601415989</v>
      </c>
      <c r="G18" s="16" t="str">
        <f>IF(SUM([1]Data!JU21:JU28)=0,"",SUM([1]Data!JU21:JU28))</f>
        <v/>
      </c>
      <c r="H18" s="16" t="str">
        <f>IF(SUM([1]Data!JV21:JV28)=0,"",SUM([1]Data!JV21:JV28))</f>
        <v/>
      </c>
      <c r="I18" s="16" t="str">
        <f>IF(SUM([1]Data!JW21:JW28)=0,"",SUM([1]Data!JW21:JW28))</f>
        <v/>
      </c>
      <c r="J18" s="16" t="str">
        <f>IF(SUM([1]Data!JX21:JX28)=0,"",SUM([1]Data!JX21:JX28))</f>
        <v/>
      </c>
      <c r="K18" s="16" t="str">
        <f>IF(SUM([1]Data!JY21:JY28)=0,"",SUM([1]Data!JY21:JY28))</f>
        <v/>
      </c>
      <c r="L18" s="16" t="str">
        <f>IF(SUM([1]Data!JZ21:JZ28)=0,"",SUM([1]Data!JZ21:JZ28))</f>
        <v/>
      </c>
      <c r="M18" s="16" t="str">
        <f>IF(SUM([1]Data!KA21:KA28)=0,"",SUM([1]Data!KA21:KA28))</f>
        <v/>
      </c>
      <c r="N18" s="16" t="str">
        <f>IF(SUM([1]Data!KB21:KB28)=0,"",SUM([1]Data!KB21:KB28))</f>
        <v/>
      </c>
      <c r="O18" s="16" t="str">
        <f>IF(SUM([1]Data!KC21:KC28)=0,"",SUM([1]Data!KC21:KC28))</f>
        <v/>
      </c>
      <c r="P18" s="16" t="str">
        <f>IF(SUM([1]Data!KD21:KD28)=0,"",SUM([1]Data!KD21:KD28))</f>
        <v/>
      </c>
      <c r="R18" s="17">
        <f>SUM($E18:F18)</f>
        <v>24.25333702415989</v>
      </c>
    </row>
    <row r="19" spans="1:262" x14ac:dyDescent="0.2">
      <c r="A19" s="9" t="s">
        <v>7</v>
      </c>
      <c r="C19" s="11"/>
      <c r="E19" s="11">
        <f t="shared" ref="E19" si="4">IF(OR(E17="",E18=""),"",SUM(E17:E18))</f>
        <v>45.414315080000002</v>
      </c>
      <c r="F19" s="11">
        <f t="shared" ref="F19:P19" si="5">IF(OR(F17="",F18=""),"",SUM(F17:F18))</f>
        <v>40.159738672666116</v>
      </c>
      <c r="G19" s="11" t="str">
        <f t="shared" si="5"/>
        <v/>
      </c>
      <c r="H19" s="11" t="str">
        <f t="shared" si="5"/>
        <v/>
      </c>
      <c r="I19" s="11" t="str">
        <f t="shared" si="5"/>
        <v/>
      </c>
      <c r="J19" s="11" t="str">
        <f t="shared" si="5"/>
        <v/>
      </c>
      <c r="K19" s="11" t="str">
        <f t="shared" si="5"/>
        <v/>
      </c>
      <c r="L19" s="11" t="str">
        <f t="shared" si="5"/>
        <v/>
      </c>
      <c r="M19" s="11" t="str">
        <f t="shared" si="5"/>
        <v/>
      </c>
      <c r="N19" s="11" t="str">
        <f t="shared" si="5"/>
        <v/>
      </c>
      <c r="O19" s="11" t="str">
        <f t="shared" si="5"/>
        <v/>
      </c>
      <c r="P19" s="11" t="str">
        <f t="shared" si="5"/>
        <v/>
      </c>
      <c r="R19" s="12">
        <f>SUM(R17:R18)</f>
        <v>85.574053752666117</v>
      </c>
    </row>
    <row r="20" spans="1:262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HU20" s="2">
        <v>0.30997675000000002</v>
      </c>
      <c r="HV20" s="19">
        <f>AVERAGE(HS20:HU20)</f>
        <v>0.30997675000000002</v>
      </c>
      <c r="JB20" s="19" t="e">
        <f>JA20*(JB19/JA19)</f>
        <v>#DIV/0!</v>
      </c>
    </row>
    <row r="21" spans="1:262" x14ac:dyDescent="0.2">
      <c r="A21" s="9" t="s">
        <v>8</v>
      </c>
      <c r="C21" s="39"/>
      <c r="E21" s="11">
        <f>IF([1]Data!JS33=0,"",[1]Data!JS33*0.9)</f>
        <v>40.465472400000003</v>
      </c>
      <c r="F21" s="11">
        <f>IF([1]Data!JT33=0,"",[1]Data!JT33*0.9)</f>
        <v>83.362311900000009</v>
      </c>
      <c r="G21" s="11" t="str">
        <f>IF([1]Data!JU33=0,"",[1]Data!JU33*0.9)</f>
        <v/>
      </c>
      <c r="H21" s="11" t="str">
        <f>IF([1]Data!JV33=0,"",[1]Data!JV33*0.9)</f>
        <v/>
      </c>
      <c r="I21" s="11" t="str">
        <f>IF([1]Data!JW33=0,"",[1]Data!JW33*0.9)</f>
        <v/>
      </c>
      <c r="J21" s="11" t="str">
        <f>IF([1]Data!JX33=0,"",[1]Data!JX33*0.9)</f>
        <v/>
      </c>
      <c r="K21" s="11" t="str">
        <f>IF([1]Data!JY33=0,"",[1]Data!JY33*0.9)</f>
        <v/>
      </c>
      <c r="L21" s="11" t="str">
        <f>IF([1]Data!JZ33=0,"",[1]Data!JZ33*0.9)</f>
        <v/>
      </c>
      <c r="M21" s="11" t="str">
        <f>IF([1]Data!KA33=0,"",[1]Data!KA33*0.9)</f>
        <v/>
      </c>
      <c r="N21" s="11" t="str">
        <f>IF([1]Data!KB33=0,"",[1]Data!KB33*0.9)</f>
        <v/>
      </c>
      <c r="O21" s="11" t="str">
        <f>IF([1]Data!KC33=0,"",[1]Data!KC33*0.9)</f>
        <v/>
      </c>
      <c r="P21" s="11" t="str">
        <f>IF([1]Data!KD33=0,"",[1]Data!KD33*0.9)</f>
        <v/>
      </c>
      <c r="R21" s="12">
        <f>SUM($E21:F21)</f>
        <v>123.82778430000002</v>
      </c>
    </row>
    <row r="22" spans="1:262" x14ac:dyDescent="0.2">
      <c r="A22" s="9" t="s">
        <v>9</v>
      </c>
      <c r="C22" s="16"/>
      <c r="E22" s="16">
        <f>IF([1]Data!JS34=0,"",[1]Data!JS34*0.9)</f>
        <v>27.858771000000001</v>
      </c>
      <c r="F22" s="16">
        <f>IF([1]Data!JT34=0,"",[1]Data!JT34*0.9)</f>
        <v>20.8483038</v>
      </c>
      <c r="G22" s="16" t="str">
        <f>IF([1]Data!JU34=0,"",[1]Data!JU34*0.9)</f>
        <v/>
      </c>
      <c r="H22" s="16" t="str">
        <f>IF([1]Data!JV34=0,"",[1]Data!JV34*0.9)</f>
        <v/>
      </c>
      <c r="I22" s="16" t="str">
        <f>IF([1]Data!JW34=0,"",[1]Data!JW34*0.9)</f>
        <v/>
      </c>
      <c r="J22" s="16" t="str">
        <f>IF([1]Data!JX34=0,"",[1]Data!JX34*0.9)</f>
        <v/>
      </c>
      <c r="K22" s="16" t="str">
        <f>IF([1]Data!JY34=0,"",[1]Data!JY34*0.9)</f>
        <v/>
      </c>
      <c r="L22" s="16" t="str">
        <f>IF([1]Data!JZ34=0,"",[1]Data!JZ34*0.9)</f>
        <v/>
      </c>
      <c r="M22" s="16" t="str">
        <f>IF([1]Data!KA34=0,"",[1]Data!KA34*0.9)</f>
        <v/>
      </c>
      <c r="N22" s="16" t="str">
        <f>IF([1]Data!KB34=0,"",[1]Data!KB34*0.9)</f>
        <v/>
      </c>
      <c r="O22" s="16" t="str">
        <f>IF([1]Data!KC34=0,"",[1]Data!KC34*0.9)</f>
        <v/>
      </c>
      <c r="P22" s="16" t="str">
        <f>IF([1]Data!KD34=0,"",[1]Data!KD34*0.9)</f>
        <v/>
      </c>
      <c r="R22" s="17">
        <f>SUM($E22:F22)</f>
        <v>48.707074800000001</v>
      </c>
    </row>
    <row r="23" spans="1:262" x14ac:dyDescent="0.2">
      <c r="A23" s="9" t="s">
        <v>10</v>
      </c>
      <c r="C23" s="11"/>
      <c r="E23" s="11">
        <f t="shared" ref="E23" si="6">IF(E21="","",SUM(E21:E22))</f>
        <v>68.3242434</v>
      </c>
      <c r="F23" s="11">
        <f t="shared" ref="F23:P23" si="7">IF(F21="","",SUM(F21:F22))</f>
        <v>104.21061570000001</v>
      </c>
      <c r="G23" s="11" t="str">
        <f t="shared" si="7"/>
        <v/>
      </c>
      <c r="H23" s="11" t="str">
        <f t="shared" si="7"/>
        <v/>
      </c>
      <c r="I23" s="11" t="str">
        <f t="shared" si="7"/>
        <v/>
      </c>
      <c r="J23" s="11" t="str">
        <f t="shared" si="7"/>
        <v/>
      </c>
      <c r="K23" s="11" t="str">
        <f t="shared" si="7"/>
        <v/>
      </c>
      <c r="L23" s="11" t="str">
        <f t="shared" si="7"/>
        <v/>
      </c>
      <c r="M23" s="11" t="str">
        <f t="shared" si="7"/>
        <v/>
      </c>
      <c r="N23" s="11" t="str">
        <f t="shared" si="7"/>
        <v/>
      </c>
      <c r="O23" s="11" t="str">
        <f t="shared" si="7"/>
        <v/>
      </c>
      <c r="P23" s="11" t="str">
        <f t="shared" si="7"/>
        <v/>
      </c>
      <c r="R23" s="12">
        <f>SUM(R21:R22)</f>
        <v>172.53485910000001</v>
      </c>
    </row>
    <row r="24" spans="1:262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62" x14ac:dyDescent="0.2">
      <c r="A25" s="21" t="s">
        <v>11</v>
      </c>
      <c r="C25" s="11"/>
      <c r="E25" s="11">
        <f t="shared" ref="E25:P25" si="8">IF(OR(E19="",E23=""),"",SUM(E19,E23))</f>
        <v>113.73855847999999</v>
      </c>
      <c r="F25" s="11">
        <f t="shared" si="8"/>
        <v>144.37035437266613</v>
      </c>
      <c r="G25" s="11" t="str">
        <f t="shared" si="8"/>
        <v/>
      </c>
      <c r="H25" s="11" t="str">
        <f t="shared" si="8"/>
        <v/>
      </c>
      <c r="I25" s="11" t="str">
        <f t="shared" si="8"/>
        <v/>
      </c>
      <c r="J25" s="11" t="str">
        <f t="shared" si="8"/>
        <v/>
      </c>
      <c r="K25" s="11" t="str">
        <f t="shared" si="8"/>
        <v/>
      </c>
      <c r="L25" s="11" t="str">
        <f t="shared" si="8"/>
        <v/>
      </c>
      <c r="M25" s="11" t="str">
        <f t="shared" si="8"/>
        <v/>
      </c>
      <c r="N25" s="11" t="str">
        <f t="shared" si="8"/>
        <v/>
      </c>
      <c r="O25" s="11" t="str">
        <f t="shared" si="8"/>
        <v/>
      </c>
      <c r="P25" s="11" t="str">
        <f t="shared" si="8"/>
        <v/>
      </c>
      <c r="R25" s="22">
        <f>SUM(R19,R23)</f>
        <v>258.10891285266609</v>
      </c>
    </row>
    <row r="26" spans="1:262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62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62" ht="19.5" x14ac:dyDescent="0.4">
      <c r="A28" s="5" t="s">
        <v>13</v>
      </c>
      <c r="C28" s="7"/>
      <c r="E28" s="7">
        <f t="shared" ref="E28:P28" si="9">E4</f>
        <v>46023</v>
      </c>
      <c r="F28" s="7">
        <f t="shared" si="9"/>
        <v>46054</v>
      </c>
      <c r="G28" s="7">
        <f t="shared" si="9"/>
        <v>46082</v>
      </c>
      <c r="H28" s="7">
        <f t="shared" si="9"/>
        <v>46113</v>
      </c>
      <c r="I28" s="7">
        <f t="shared" si="9"/>
        <v>46143</v>
      </c>
      <c r="J28" s="7">
        <f t="shared" si="9"/>
        <v>46174</v>
      </c>
      <c r="K28" s="7">
        <f t="shared" si="9"/>
        <v>46204</v>
      </c>
      <c r="L28" s="7">
        <f t="shared" si="9"/>
        <v>46235</v>
      </c>
      <c r="M28" s="7">
        <f t="shared" si="9"/>
        <v>46266</v>
      </c>
      <c r="N28" s="7">
        <f t="shared" si="9"/>
        <v>46296</v>
      </c>
      <c r="O28" s="7">
        <f t="shared" si="9"/>
        <v>46327</v>
      </c>
      <c r="P28" s="7">
        <f t="shared" si="9"/>
        <v>46357</v>
      </c>
      <c r="R28" s="8" t="str">
        <f>+R4</f>
        <v>YTD Feb</v>
      </c>
      <c r="HV28" s="26" t="e">
        <f>AVERAGE(HS28:HU28)</f>
        <v>#DIV/0!</v>
      </c>
    </row>
    <row r="29" spans="1:262" x14ac:dyDescent="0.2">
      <c r="A29" s="9" t="s">
        <v>5</v>
      </c>
      <c r="C29" s="11"/>
      <c r="E29" s="11">
        <f t="shared" ref="E29:P30" si="10">IF(E17="","",ROUND(E17-E5,3))</f>
        <v>6.9349999999999996</v>
      </c>
      <c r="F29" s="11">
        <f t="shared" si="10"/>
        <v>2.4980000000000002</v>
      </c>
      <c r="G29" s="11" t="str">
        <f t="shared" si="10"/>
        <v/>
      </c>
      <c r="H29" s="11" t="str">
        <f t="shared" si="10"/>
        <v/>
      </c>
      <c r="I29" s="11" t="str">
        <f t="shared" si="10"/>
        <v/>
      </c>
      <c r="J29" s="11" t="str">
        <f t="shared" si="10"/>
        <v/>
      </c>
      <c r="K29" s="11" t="str">
        <f t="shared" si="10"/>
        <v/>
      </c>
      <c r="L29" s="11" t="str">
        <f t="shared" si="10"/>
        <v/>
      </c>
      <c r="M29" s="11" t="str">
        <f t="shared" si="10"/>
        <v/>
      </c>
      <c r="N29" s="11" t="str">
        <f t="shared" si="10"/>
        <v/>
      </c>
      <c r="O29" s="11" t="str">
        <f t="shared" si="10"/>
        <v/>
      </c>
      <c r="P29" s="11" t="str">
        <f t="shared" si="10"/>
        <v/>
      </c>
      <c r="R29" s="12">
        <f>IF(R17&gt;0,R17-R5,"")</f>
        <v>9.4323252851111832</v>
      </c>
    </row>
    <row r="30" spans="1:262" x14ac:dyDescent="0.2">
      <c r="A30" s="9" t="s">
        <v>6</v>
      </c>
      <c r="C30" s="16"/>
      <c r="E30" s="16">
        <f t="shared" si="10"/>
        <v>-0.35099999999999998</v>
      </c>
      <c r="F30" s="16">
        <f t="shared" si="10"/>
        <v>-1.169</v>
      </c>
      <c r="G30" s="16" t="str">
        <f t="shared" si="10"/>
        <v/>
      </c>
      <c r="H30" s="16" t="str">
        <f t="shared" si="10"/>
        <v/>
      </c>
      <c r="I30" s="16" t="str">
        <f t="shared" si="10"/>
        <v/>
      </c>
      <c r="J30" s="16" t="str">
        <f t="shared" si="10"/>
        <v/>
      </c>
      <c r="K30" s="16" t="str">
        <f t="shared" si="10"/>
        <v/>
      </c>
      <c r="L30" s="16" t="str">
        <f t="shared" si="10"/>
        <v/>
      </c>
      <c r="M30" s="16" t="str">
        <f t="shared" si="10"/>
        <v/>
      </c>
      <c r="N30" s="16" t="str">
        <f t="shared" si="10"/>
        <v/>
      </c>
      <c r="O30" s="16" t="str">
        <f t="shared" si="10"/>
        <v/>
      </c>
      <c r="P30" s="16" t="str">
        <f t="shared" si="10"/>
        <v/>
      </c>
      <c r="R30" s="17">
        <f>IF(R18&gt;0,R18-R6,"")</f>
        <v>-1.5197404082499162</v>
      </c>
    </row>
    <row r="31" spans="1:262" x14ac:dyDescent="0.2">
      <c r="A31" s="9" t="s">
        <v>7</v>
      </c>
      <c r="C31" s="11"/>
      <c r="E31" s="11">
        <f t="shared" ref="E31:P31" si="11">IF(OR(E29="",E30=""),"",SUM(E29:E30))</f>
        <v>6.5839999999999996</v>
      </c>
      <c r="F31" s="11">
        <f t="shared" si="11"/>
        <v>1.3290000000000002</v>
      </c>
      <c r="G31" s="11" t="str">
        <f t="shared" si="11"/>
        <v/>
      </c>
      <c r="H31" s="11" t="str">
        <f t="shared" si="11"/>
        <v/>
      </c>
      <c r="I31" s="11" t="str">
        <f t="shared" si="11"/>
        <v/>
      </c>
      <c r="J31" s="11" t="str">
        <f t="shared" si="11"/>
        <v/>
      </c>
      <c r="K31" s="11" t="str">
        <f t="shared" si="11"/>
        <v/>
      </c>
      <c r="L31" s="11" t="str">
        <f t="shared" si="11"/>
        <v/>
      </c>
      <c r="M31" s="11" t="str">
        <f t="shared" si="11"/>
        <v/>
      </c>
      <c r="N31" s="11" t="str">
        <f t="shared" si="11"/>
        <v/>
      </c>
      <c r="O31" s="11" t="str">
        <f t="shared" si="11"/>
        <v/>
      </c>
      <c r="P31" s="11" t="str">
        <f t="shared" si="11"/>
        <v/>
      </c>
      <c r="R31" s="12">
        <f>IF(R19&gt;0,R29+R30,"")</f>
        <v>7.912584876861267</v>
      </c>
    </row>
    <row r="32" spans="1:262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0" x14ac:dyDescent="0.2">
      <c r="A33" s="9" t="s">
        <v>8</v>
      </c>
      <c r="C33" s="11"/>
      <c r="E33" s="11">
        <f t="shared" ref="E33:P34" si="12">IF(E21="","",ROUND(E21-E9,3))</f>
        <v>16.984000000000002</v>
      </c>
      <c r="F33" s="11">
        <f t="shared" si="12"/>
        <v>59.881</v>
      </c>
      <c r="G33" s="11" t="str">
        <f t="shared" si="12"/>
        <v/>
      </c>
      <c r="H33" s="11" t="str">
        <f t="shared" si="12"/>
        <v/>
      </c>
      <c r="I33" s="11" t="str">
        <f t="shared" si="12"/>
        <v/>
      </c>
      <c r="J33" s="11" t="str">
        <f t="shared" si="12"/>
        <v/>
      </c>
      <c r="K33" s="11" t="str">
        <f t="shared" si="12"/>
        <v/>
      </c>
      <c r="L33" s="11" t="str">
        <f t="shared" si="12"/>
        <v/>
      </c>
      <c r="M33" s="11" t="str">
        <f t="shared" si="12"/>
        <v/>
      </c>
      <c r="N33" s="11" t="str">
        <f t="shared" si="12"/>
        <v/>
      </c>
      <c r="O33" s="11" t="str">
        <f t="shared" si="12"/>
        <v/>
      </c>
      <c r="P33" s="11" t="str">
        <f t="shared" si="12"/>
        <v/>
      </c>
      <c r="R33" s="12">
        <f>IF(R21&gt;0,R21-R9,"")</f>
        <v>76.865402774170235</v>
      </c>
      <c r="HV33" s="2">
        <v>15.095370000000001</v>
      </c>
    </row>
    <row r="34" spans="1:230" x14ac:dyDescent="0.2">
      <c r="A34" s="9" t="s">
        <v>9</v>
      </c>
      <c r="C34" s="16"/>
      <c r="E34" s="16">
        <f t="shared" si="12"/>
        <v>12.087</v>
      </c>
      <c r="F34" s="16">
        <f t="shared" si="12"/>
        <v>5.077</v>
      </c>
      <c r="G34" s="16" t="str">
        <f t="shared" si="12"/>
        <v/>
      </c>
      <c r="H34" s="16" t="str">
        <f t="shared" si="12"/>
        <v/>
      </c>
      <c r="I34" s="16" t="str">
        <f t="shared" si="12"/>
        <v/>
      </c>
      <c r="J34" s="16" t="str">
        <f t="shared" si="12"/>
        <v/>
      </c>
      <c r="K34" s="16" t="str">
        <f t="shared" si="12"/>
        <v/>
      </c>
      <c r="L34" s="16" t="str">
        <f t="shared" si="12"/>
        <v/>
      </c>
      <c r="M34" s="16" t="str">
        <f t="shared" si="12"/>
        <v/>
      </c>
      <c r="N34" s="16" t="str">
        <f t="shared" si="12"/>
        <v/>
      </c>
      <c r="O34" s="16" t="str">
        <f t="shared" si="12"/>
        <v/>
      </c>
      <c r="P34" s="16" t="str">
        <f t="shared" si="12"/>
        <v/>
      </c>
      <c r="R34" s="17">
        <f>IF(R22&gt;0,R22-R10,"")</f>
        <v>17.164029125243477</v>
      </c>
      <c r="HV34" s="2">
        <v>8.5201100000000007</v>
      </c>
    </row>
    <row r="35" spans="1:230" x14ac:dyDescent="0.2">
      <c r="A35" s="9" t="s">
        <v>10</v>
      </c>
      <c r="C35" s="11"/>
      <c r="E35" s="11">
        <f t="shared" ref="E35:P35" si="13">IF(OR(E33="",E34=""),"",SUM(E33:E34))</f>
        <v>29.071000000000002</v>
      </c>
      <c r="F35" s="11">
        <f t="shared" si="13"/>
        <v>64.957999999999998</v>
      </c>
      <c r="G35" s="11" t="str">
        <f t="shared" si="13"/>
        <v/>
      </c>
      <c r="H35" s="11" t="str">
        <f t="shared" si="13"/>
        <v/>
      </c>
      <c r="I35" s="11" t="str">
        <f t="shared" si="13"/>
        <v/>
      </c>
      <c r="J35" s="11" t="str">
        <f t="shared" si="13"/>
        <v/>
      </c>
      <c r="K35" s="11" t="str">
        <f t="shared" si="13"/>
        <v/>
      </c>
      <c r="L35" s="11" t="str">
        <f t="shared" si="13"/>
        <v/>
      </c>
      <c r="M35" s="11" t="str">
        <f t="shared" si="13"/>
        <v/>
      </c>
      <c r="N35" s="11" t="str">
        <f t="shared" si="13"/>
        <v/>
      </c>
      <c r="O35" s="11" t="str">
        <f t="shared" si="13"/>
        <v/>
      </c>
      <c r="P35" s="11" t="str">
        <f t="shared" si="13"/>
        <v/>
      </c>
      <c r="R35" s="12">
        <f>IF(R23&gt;0,R33+R34,"")</f>
        <v>94.029431899413709</v>
      </c>
    </row>
    <row r="36" spans="1:230" x14ac:dyDescent="0.2">
      <c r="R36" s="18"/>
    </row>
    <row r="37" spans="1:230" x14ac:dyDescent="0.2">
      <c r="A37" s="9" t="s">
        <v>11</v>
      </c>
      <c r="C37" s="11"/>
      <c r="E37" s="11">
        <f t="shared" ref="E37:P37" si="14">IF(OR(E31="",E35=""),"",SUM(E31,E35))</f>
        <v>35.655000000000001</v>
      </c>
      <c r="F37" s="11">
        <f t="shared" si="14"/>
        <v>66.286999999999992</v>
      </c>
      <c r="G37" s="11" t="str">
        <f t="shared" si="14"/>
        <v/>
      </c>
      <c r="H37" s="11" t="str">
        <f t="shared" si="14"/>
        <v/>
      </c>
      <c r="I37" s="11" t="str">
        <f t="shared" si="14"/>
        <v/>
      </c>
      <c r="J37" s="11" t="str">
        <f t="shared" si="14"/>
        <v/>
      </c>
      <c r="K37" s="11" t="str">
        <f t="shared" si="14"/>
        <v/>
      </c>
      <c r="L37" s="11" t="str">
        <f t="shared" si="14"/>
        <v/>
      </c>
      <c r="M37" s="11" t="str">
        <f t="shared" si="14"/>
        <v/>
      </c>
      <c r="N37" s="11" t="str">
        <f t="shared" si="14"/>
        <v/>
      </c>
      <c r="O37" s="11" t="str">
        <f t="shared" si="14"/>
        <v/>
      </c>
      <c r="P37" s="11" t="str">
        <f t="shared" si="14"/>
        <v/>
      </c>
      <c r="R37" s="12">
        <f>IF((R19*R23)&gt;0,R31+R35,"")</f>
        <v>101.94201677627498</v>
      </c>
      <c r="T37" s="11"/>
    </row>
    <row r="38" spans="1:230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0" x14ac:dyDescent="0.2">
      <c r="A39" s="9"/>
      <c r="R39" s="18"/>
    </row>
    <row r="40" spans="1:230" x14ac:dyDescent="0.2">
      <c r="A40" s="9" t="s">
        <v>5</v>
      </c>
      <c r="C40" s="27"/>
      <c r="E40" s="27">
        <f t="shared" ref="E40:P41" si="15">IF(E17="","",ROUND((E17/E5-1),3))</f>
        <v>0.26700000000000002</v>
      </c>
      <c r="F40" s="27">
        <f t="shared" si="15"/>
        <v>9.6000000000000002E-2</v>
      </c>
      <c r="G40" s="27" t="str">
        <f t="shared" si="15"/>
        <v/>
      </c>
      <c r="H40" s="27" t="str">
        <f t="shared" si="15"/>
        <v/>
      </c>
      <c r="I40" s="27" t="str">
        <f t="shared" si="15"/>
        <v/>
      </c>
      <c r="J40" s="27" t="str">
        <f t="shared" si="15"/>
        <v/>
      </c>
      <c r="K40" s="27" t="str">
        <f t="shared" si="15"/>
        <v/>
      </c>
      <c r="L40" s="27" t="str">
        <f t="shared" si="15"/>
        <v/>
      </c>
      <c r="M40" s="27" t="str">
        <f t="shared" si="15"/>
        <v/>
      </c>
      <c r="N40" s="27" t="str">
        <f t="shared" si="15"/>
        <v/>
      </c>
      <c r="O40" s="27" t="str">
        <f t="shared" si="15"/>
        <v/>
      </c>
      <c r="P40" s="27" t="str">
        <f t="shared" si="15"/>
        <v/>
      </c>
      <c r="R40" s="29">
        <f>IF(R17&gt;0,R17/R5-1,"")</f>
        <v>0.1817810308380996</v>
      </c>
    </row>
    <row r="41" spans="1:230" x14ac:dyDescent="0.2">
      <c r="A41" s="9" t="s">
        <v>6</v>
      </c>
      <c r="C41" s="30"/>
      <c r="E41" s="30">
        <f t="shared" si="15"/>
        <v>-2.7E-2</v>
      </c>
      <c r="F41" s="30">
        <f t="shared" si="15"/>
        <v>-9.0999999999999998E-2</v>
      </c>
      <c r="G41" s="30" t="str">
        <f t="shared" si="15"/>
        <v/>
      </c>
      <c r="H41" s="30" t="str">
        <f t="shared" si="15"/>
        <v/>
      </c>
      <c r="I41" s="30" t="str">
        <f t="shared" si="15"/>
        <v/>
      </c>
      <c r="J41" s="30" t="str">
        <f t="shared" si="15"/>
        <v/>
      </c>
      <c r="K41" s="30" t="str">
        <f t="shared" si="15"/>
        <v/>
      </c>
      <c r="L41" s="30" t="str">
        <f t="shared" si="15"/>
        <v/>
      </c>
      <c r="M41" s="30" t="str">
        <f t="shared" si="15"/>
        <v/>
      </c>
      <c r="N41" s="30" t="str">
        <f t="shared" si="15"/>
        <v/>
      </c>
      <c r="O41" s="30" t="str">
        <f t="shared" si="15"/>
        <v/>
      </c>
      <c r="P41" s="30" t="str">
        <f t="shared" si="15"/>
        <v/>
      </c>
      <c r="R41" s="31">
        <f>IF(R18&gt;0,R18/R6-1,"")</f>
        <v>-5.8966198826486793E-2</v>
      </c>
    </row>
    <row r="42" spans="1:230" x14ac:dyDescent="0.2">
      <c r="A42" s="9" t="s">
        <v>7</v>
      </c>
      <c r="C42" s="27"/>
      <c r="E42" s="27">
        <f t="shared" ref="E42:P42" si="16">IF(E30="","",ROUND(E19/E7-1,3))</f>
        <v>0.17</v>
      </c>
      <c r="F42" s="27">
        <f t="shared" si="16"/>
        <v>3.4000000000000002E-2</v>
      </c>
      <c r="G42" s="27" t="str">
        <f t="shared" si="16"/>
        <v/>
      </c>
      <c r="H42" s="27" t="str">
        <f t="shared" si="16"/>
        <v/>
      </c>
      <c r="I42" s="27" t="str">
        <f t="shared" si="16"/>
        <v/>
      </c>
      <c r="J42" s="27" t="str">
        <f t="shared" si="16"/>
        <v/>
      </c>
      <c r="K42" s="27" t="str">
        <f t="shared" si="16"/>
        <v/>
      </c>
      <c r="L42" s="27" t="str">
        <f t="shared" si="16"/>
        <v/>
      </c>
      <c r="M42" s="27" t="str">
        <f t="shared" si="16"/>
        <v/>
      </c>
      <c r="N42" s="27" t="str">
        <f t="shared" si="16"/>
        <v/>
      </c>
      <c r="O42" s="27" t="str">
        <f t="shared" si="16"/>
        <v/>
      </c>
      <c r="P42" s="27" t="str">
        <f t="shared" si="16"/>
        <v/>
      </c>
      <c r="R42" s="29">
        <f>IF(R19&gt;0,R19/R7-1,"")</f>
        <v>0.10188559386527918</v>
      </c>
    </row>
    <row r="43" spans="1:230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0" x14ac:dyDescent="0.2">
      <c r="A44" s="9" t="s">
        <v>8</v>
      </c>
      <c r="C44" s="27"/>
      <c r="E44" s="27">
        <f t="shared" ref="E44:P45" si="17">IF(E21="","",ROUND((E21/E9-1),3))</f>
        <v>0.72299999999999998</v>
      </c>
      <c r="F44" s="27">
        <f t="shared" si="17"/>
        <v>2.5499999999999998</v>
      </c>
      <c r="G44" s="27" t="str">
        <f t="shared" si="17"/>
        <v/>
      </c>
      <c r="H44" s="27" t="str">
        <f t="shared" si="17"/>
        <v/>
      </c>
      <c r="I44" s="27" t="str">
        <f t="shared" si="17"/>
        <v/>
      </c>
      <c r="J44" s="27" t="str">
        <f t="shared" si="17"/>
        <v/>
      </c>
      <c r="K44" s="27" t="str">
        <f t="shared" si="17"/>
        <v/>
      </c>
      <c r="L44" s="27" t="str">
        <f t="shared" si="17"/>
        <v/>
      </c>
      <c r="M44" s="27" t="str">
        <f t="shared" si="17"/>
        <v/>
      </c>
      <c r="N44" s="27" t="str">
        <f t="shared" si="17"/>
        <v/>
      </c>
      <c r="O44" s="27" t="str">
        <f t="shared" si="17"/>
        <v/>
      </c>
      <c r="P44" s="27" t="str">
        <f t="shared" si="17"/>
        <v/>
      </c>
      <c r="R44" s="29">
        <f>IF(R21&gt;0,R21/R9-1,"")</f>
        <v>1.6367441402411305</v>
      </c>
    </row>
    <row r="45" spans="1:230" x14ac:dyDescent="0.2">
      <c r="A45" s="9" t="s">
        <v>9</v>
      </c>
      <c r="C45" s="30"/>
      <c r="E45" s="30">
        <f t="shared" si="17"/>
        <v>0.76600000000000001</v>
      </c>
      <c r="F45" s="30">
        <f t="shared" si="17"/>
        <v>0.32200000000000001</v>
      </c>
      <c r="G45" s="30" t="str">
        <f t="shared" si="17"/>
        <v/>
      </c>
      <c r="H45" s="30" t="str">
        <f t="shared" si="17"/>
        <v/>
      </c>
      <c r="I45" s="30" t="str">
        <f t="shared" si="17"/>
        <v/>
      </c>
      <c r="J45" s="30" t="str">
        <f t="shared" si="17"/>
        <v/>
      </c>
      <c r="K45" s="30" t="str">
        <f t="shared" si="17"/>
        <v/>
      </c>
      <c r="L45" s="30" t="str">
        <f t="shared" si="17"/>
        <v/>
      </c>
      <c r="M45" s="30" t="str">
        <f t="shared" si="17"/>
        <v/>
      </c>
      <c r="N45" s="30" t="str">
        <f t="shared" si="17"/>
        <v/>
      </c>
      <c r="O45" s="30" t="str">
        <f t="shared" si="17"/>
        <v/>
      </c>
      <c r="P45" s="30" t="str">
        <f t="shared" si="17"/>
        <v/>
      </c>
      <c r="R45" s="31">
        <f>IF(R22&gt;0,R22/R10-1,"")</f>
        <v>0.54414622171313076</v>
      </c>
    </row>
    <row r="46" spans="1:230" x14ac:dyDescent="0.2">
      <c r="A46" s="9" t="s">
        <v>10</v>
      </c>
      <c r="C46" s="27"/>
      <c r="E46" s="27">
        <f t="shared" ref="E46:P46" si="18">IF(E34="","",ROUND(E23/E11-1,3))</f>
        <v>0.74099999999999999</v>
      </c>
      <c r="F46" s="27">
        <f t="shared" si="18"/>
        <v>1.655</v>
      </c>
      <c r="G46" s="27" t="str">
        <f t="shared" si="18"/>
        <v/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1.1977443503257752</v>
      </c>
    </row>
    <row r="47" spans="1:230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0" x14ac:dyDescent="0.2">
      <c r="A48" s="9" t="s">
        <v>11</v>
      </c>
      <c r="C48" s="27"/>
      <c r="E48" s="27">
        <f t="shared" ref="E48:P48" si="19">IF(E25="","",ROUND((E25/E13-1),3))</f>
        <v>0.45700000000000002</v>
      </c>
      <c r="F48" s="27">
        <f t="shared" si="19"/>
        <v>0.84899999999999998</v>
      </c>
      <c r="G48" s="27" t="str">
        <f t="shared" si="19"/>
        <v/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0.65277609619908583</v>
      </c>
    </row>
    <row r="50" spans="7:274" x14ac:dyDescent="0.2">
      <c r="G50" s="27"/>
    </row>
    <row r="55" spans="7:274" x14ac:dyDescent="0.2">
      <c r="O55" s="11"/>
    </row>
    <row r="57" spans="7:274" x14ac:dyDescent="0.2">
      <c r="HG57" s="2">
        <v>45413</v>
      </c>
      <c r="HI57" s="2">
        <v>8252376.75</v>
      </c>
      <c r="HK57" s="2">
        <v>2042432.01</v>
      </c>
      <c r="HL57" s="2">
        <v>3326529.95</v>
      </c>
      <c r="HM57" s="2">
        <v>1318501.05</v>
      </c>
      <c r="HN57" s="2">
        <v>575459.25</v>
      </c>
      <c r="HO57" s="2">
        <v>301744.43</v>
      </c>
      <c r="HQ57" s="2">
        <v>95308.42</v>
      </c>
      <c r="HR57" s="2">
        <v>15912351.860000001</v>
      </c>
      <c r="JC57" s="2">
        <v>45748</v>
      </c>
      <c r="JE57" s="2">
        <v>9901839.8000000007</v>
      </c>
      <c r="JG57" s="2">
        <v>2727077.49</v>
      </c>
      <c r="JH57" s="2">
        <v>4127420.07</v>
      </c>
      <c r="JI57" s="2">
        <v>1306563.1100000001</v>
      </c>
      <c r="JJ57" s="2">
        <v>1043866.43</v>
      </c>
      <c r="JK57" s="2">
        <v>331991.15000000002</v>
      </c>
      <c r="JL57" s="2">
        <v>717418.67</v>
      </c>
      <c r="JM57" s="2">
        <v>119312.5</v>
      </c>
      <c r="JN57" s="2">
        <v>20275489.220000003</v>
      </c>
    </row>
    <row r="58" spans="7:274" x14ac:dyDescent="0.2">
      <c r="HG58" s="2">
        <v>45413</v>
      </c>
      <c r="HI58" s="2">
        <v>3436429.89</v>
      </c>
      <c r="HK58" s="2">
        <v>1383528.39</v>
      </c>
      <c r="HL58" s="2">
        <v>2131413.88</v>
      </c>
      <c r="HM58" s="2">
        <v>788105</v>
      </c>
      <c r="HN58" s="2">
        <v>339495.69</v>
      </c>
      <c r="HO58" s="2">
        <v>187617.95</v>
      </c>
      <c r="HQ58" s="2">
        <v>64228.38</v>
      </c>
      <c r="HR58" s="2">
        <v>8330819.1800000006</v>
      </c>
      <c r="JC58" s="2">
        <v>45748</v>
      </c>
      <c r="JE58" s="2">
        <v>3978453.42</v>
      </c>
      <c r="JG58" s="2">
        <v>1653389.45</v>
      </c>
      <c r="JH58" s="2">
        <v>2322227.29</v>
      </c>
      <c r="JI58" s="2">
        <v>904189.8</v>
      </c>
      <c r="JJ58" s="2">
        <v>432038.96</v>
      </c>
      <c r="JK58" s="2">
        <v>194514.16</v>
      </c>
      <c r="JL58" s="2">
        <v>430272.65</v>
      </c>
      <c r="JM58" s="2">
        <v>73527.850000000006</v>
      </c>
      <c r="JN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0204-3964-4786-8697-DCA30D52A98F}">
  <sheetPr>
    <tabColor theme="4" tint="-0.249977111117893"/>
    <pageSetUpPr fitToPage="1"/>
  </sheetPr>
  <dimension ref="A1:IY49"/>
  <sheetViews>
    <sheetView tabSelected="1" topLeftCell="A16" zoomScale="90" zoomScaleNormal="90" zoomScaleSheetLayoutView="80" workbookViewId="0">
      <selection activeCell="R37" sqref="R37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59" x14ac:dyDescent="0.2">
      <c r="A5" s="9" t="s">
        <v>5</v>
      </c>
      <c r="C5" s="10">
        <f>SUM(E5:P5)</f>
        <v>288.72794848000001</v>
      </c>
      <c r="E5" s="11">
        <f>IF(SUM([1]Data!JG9:JG16)=0,"",SUM([1]Data!JG9:JG16))</f>
        <v>21.544996209999997</v>
      </c>
      <c r="F5" s="11">
        <f>IF(SUM([1]Data!JH9:JH16)=0,"",SUM([1]Data!JH9:JH16))</f>
        <v>29.400495280000001</v>
      </c>
      <c r="G5" s="11">
        <f>IF(SUM([1]Data!JI9:JI16)=0,"",SUM([1]Data!JI9:JI16))</f>
        <v>20.974315240000003</v>
      </c>
      <c r="H5" s="11">
        <f>IF(SUM([1]Data!JJ9:JJ16)=0,"",SUM([1]Data!JJ9:JJ16))</f>
        <v>20.847321990000001</v>
      </c>
      <c r="I5" s="11">
        <f>IF(SUM([1]Data!JK9:JK16)=0,"",SUM([1]Data!JK9:JK16))</f>
        <v>22.636698259999999</v>
      </c>
      <c r="J5" s="11">
        <f>IF(SUM([1]Data!JL9:JL16)=0,"",SUM([1]Data!JL9:JL16))</f>
        <v>22.031051949999998</v>
      </c>
      <c r="K5" s="11">
        <f>IF(SUM([1]Data!JM9:JM16)=0,"",SUM([1]Data!JM9:JM16))</f>
        <v>20.61459353</v>
      </c>
      <c r="L5" s="11">
        <f>IF(SUM([1]Data!JN9:JN16)=0,"",SUM([1]Data!JN9:JN16))</f>
        <v>28.176978290000001</v>
      </c>
      <c r="M5" s="11">
        <f>IF(SUM([1]Data!JO9:JO16)=0,"",SUM([1]Data!JO9:JO16))</f>
        <v>28.097924280000001</v>
      </c>
      <c r="N5" s="11">
        <f>IF(SUM([1]Data!JP9:JP16)=0,"",SUM([1]Data!JP9:JP16))</f>
        <v>26.600146939999998</v>
      </c>
      <c r="O5" s="11">
        <f>IF(SUM([1]Data!JQ9:JQ16)=0,"",SUM([1]Data!JQ9:JQ16))</f>
        <v>27.168431500000001</v>
      </c>
      <c r="P5" s="11">
        <f>IF(SUM([1]Data!JR9:JR16)=0,"",SUM([1]Data!JR9:JR16))</f>
        <v>20.634995010000004</v>
      </c>
      <c r="R5" s="12">
        <f>SUM($E5:F5)</f>
        <v>50.945491489999995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137.15358372</v>
      </c>
      <c r="E6" s="16">
        <f>IF(SUM([1]Data!JG21:JG28)=0,"",SUM([1]Data!JG21:JG28))</f>
        <v>11.035834879999996</v>
      </c>
      <c r="F6" s="16">
        <f>IF(SUM([1]Data!JH21:JH28)=0,"",SUM([1]Data!JH21:JH28))</f>
        <v>12.152904599999999</v>
      </c>
      <c r="G6" s="16">
        <f>IF(SUM([1]Data!JI21:JI28)=0,"",SUM([1]Data!JI21:JI28))</f>
        <v>9.6550910299999995</v>
      </c>
      <c r="H6" s="16">
        <f>IF(SUM([1]Data!JJ21:JJ28)=0,"",SUM([1]Data!JJ21:JJ28))</f>
        <v>10.40683464</v>
      </c>
      <c r="I6" s="16">
        <f>IF(SUM([1]Data!JK21:JK28)=0,"",SUM([1]Data!JK21:JK28))</f>
        <v>10.68884785</v>
      </c>
      <c r="J6" s="16">
        <f>IF(SUM([1]Data!JL21:JL28)=0,"",SUM([1]Data!JL21:JL28))</f>
        <v>10.40470725</v>
      </c>
      <c r="K6" s="16">
        <f>IF(SUM([1]Data!JM21:JM28)=0,"",SUM([1]Data!JM21:JM28))</f>
        <v>10.443106219999999</v>
      </c>
      <c r="L6" s="16">
        <f>IF(SUM([1]Data!JN21:JN28)=0,"",SUM([1]Data!JN21:JN28))</f>
        <v>14.10598847</v>
      </c>
      <c r="M6" s="16">
        <f>IF(SUM([1]Data!JO21:JO28)=0,"",SUM([1]Data!JO21:JO28))</f>
        <v>12.670471290000002</v>
      </c>
      <c r="N6" s="16">
        <f>IF(SUM([1]Data!JP21:JP28)=0,"",SUM([1]Data!JP21:JP28))</f>
        <v>13.062567749999998</v>
      </c>
      <c r="O6" s="16">
        <f>IF(SUM([1]Data!JQ21:JQ28)=0,"",SUM([1]Data!JQ21:JQ28))</f>
        <v>12.209642729999999</v>
      </c>
      <c r="P6" s="16">
        <f>IF(SUM([1]Data!JR21:JR28)=0,"",SUM([1]Data!JR21:JR28))</f>
        <v>10.317587009999999</v>
      </c>
      <c r="R6" s="17">
        <f>SUM($E6:F6)</f>
        <v>23.188739479999995</v>
      </c>
      <c r="T6" s="14"/>
    </row>
    <row r="7" spans="1:259" x14ac:dyDescent="0.2">
      <c r="A7" s="9" t="s">
        <v>7</v>
      </c>
      <c r="C7" s="10">
        <f>SUM(C5:C6)</f>
        <v>425.88153220000004</v>
      </c>
      <c r="E7" s="11">
        <f t="shared" ref="E7" si="0">IF(OR(E5="",E6=""),"",SUM(E5:E6))</f>
        <v>32.58083108999999</v>
      </c>
      <c r="F7" s="11">
        <f t="shared" ref="F7:P7" si="1">IF(OR(F5="",F6=""),"",SUM(F5:F6))</f>
        <v>41.553399880000001</v>
      </c>
      <c r="G7" s="11">
        <f t="shared" si="1"/>
        <v>30.629406270000004</v>
      </c>
      <c r="H7" s="11">
        <f t="shared" si="1"/>
        <v>31.254156630000001</v>
      </c>
      <c r="I7" s="11">
        <f t="shared" si="1"/>
        <v>33.325546109999998</v>
      </c>
      <c r="J7" s="11">
        <f t="shared" si="1"/>
        <v>32.4357592</v>
      </c>
      <c r="K7" s="11">
        <f t="shared" si="1"/>
        <v>31.057699749999998</v>
      </c>
      <c r="L7" s="11">
        <f t="shared" si="1"/>
        <v>42.282966760000001</v>
      </c>
      <c r="M7" s="11">
        <f t="shared" si="1"/>
        <v>40.768395570000003</v>
      </c>
      <c r="N7" s="11">
        <f t="shared" si="1"/>
        <v>39.662714689999994</v>
      </c>
      <c r="O7" s="11">
        <f t="shared" si="1"/>
        <v>39.378074229999996</v>
      </c>
      <c r="P7" s="11">
        <f t="shared" si="1"/>
        <v>30.952582020000001</v>
      </c>
      <c r="R7" s="12">
        <f>SUM(R5:R6)</f>
        <v>74.13423096999999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299.74170330000004</v>
      </c>
      <c r="E9" s="11">
        <f>IF([1]Data!JG33=0,"",[1]Data!JG33*0.9)</f>
        <v>26.538596999999999</v>
      </c>
      <c r="F9" s="11">
        <f>IF([1]Data!JH33=0,"",[1]Data!JH33*0.9)</f>
        <v>41.092548299999997</v>
      </c>
      <c r="G9" s="11">
        <f>IF([1]Data!JI33=0,"",[1]Data!JI33*0.9)</f>
        <v>20.2549104</v>
      </c>
      <c r="H9" s="11">
        <f>IF([1]Data!JJ33=0,"",[1]Data!JJ33*0.9)</f>
        <v>21.673703700000001</v>
      </c>
      <c r="I9" s="11">
        <f>IF([1]Data!JK33=0,"",[1]Data!JK33*0.9)</f>
        <v>19.976163300000003</v>
      </c>
      <c r="J9" s="11">
        <f>IF([1]Data!JL33=0,"",[1]Data!JL33*0.9)</f>
        <v>21.036550500000001</v>
      </c>
      <c r="K9" s="11">
        <f>IF([1]Data!JM33=0,"",[1]Data!JM33*0.9)</f>
        <v>12.1384998</v>
      </c>
      <c r="L9" s="11">
        <f>IF([1]Data!JN33=0,"",[1]Data!JN33*0.9)</f>
        <v>20.059367399999999</v>
      </c>
      <c r="M9" s="11">
        <f>IF([1]Data!JO33=0,"",[1]Data!JO33*0.9)</f>
        <v>37.642635900000002</v>
      </c>
      <c r="N9" s="11">
        <f>IF([1]Data!JP33=0,"",[1]Data!JP33*0.9)</f>
        <v>27.723937500000002</v>
      </c>
      <c r="O9" s="11">
        <f>IF([1]Data!JQ33=0,"",[1]Data!JQ33*0.9)</f>
        <v>32.712130800000004</v>
      </c>
      <c r="P9" s="11">
        <f>IF([1]Data!JR33=0,"",[1]Data!JR33*0.9)</f>
        <v>18.892658699999998</v>
      </c>
      <c r="R9" s="12">
        <f>SUM($E9:F9)</f>
        <v>67.6311453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160.46133749999998</v>
      </c>
      <c r="E10" s="16">
        <f>IF([1]Data!JG34=0,"",[1]Data!JG34*0.9)</f>
        <v>11.6957466</v>
      </c>
      <c r="F10" s="16">
        <f>IF([1]Data!JH34=0,"",[1]Data!JH34*0.9)</f>
        <v>13.9994604</v>
      </c>
      <c r="G10" s="16">
        <f>IF([1]Data!JI34=0,"",[1]Data!JI34*0.9)</f>
        <v>14.283079200000001</v>
      </c>
      <c r="H10" s="16">
        <f>IF([1]Data!JJ34=0,"",[1]Data!JJ34*0.9)</f>
        <v>9.8855766000000003</v>
      </c>
      <c r="I10" s="16">
        <f>IF([1]Data!JK34=0,"",[1]Data!JK34*0.9)</f>
        <v>13.910012100000001</v>
      </c>
      <c r="J10" s="16">
        <f>IF([1]Data!JL34=0,"",[1]Data!JL34*0.9)</f>
        <v>13.816141199999999</v>
      </c>
      <c r="K10" s="16">
        <f>IF([1]Data!JM34=0,"",[1]Data!JM34*0.9)</f>
        <v>11.043662400000001</v>
      </c>
      <c r="L10" s="16">
        <f>IF([1]Data!JN34=0,"",[1]Data!JN34*0.9)</f>
        <v>14.4887607</v>
      </c>
      <c r="M10" s="16">
        <f>IF([1]Data!JO34=0,"",[1]Data!JO34*0.9)</f>
        <v>16.649751600000002</v>
      </c>
      <c r="N10" s="16">
        <f>IF([1]Data!JP34=0,"",[1]Data!JP34*0.9)</f>
        <v>13.367858399999999</v>
      </c>
      <c r="O10" s="16">
        <f>IF([1]Data!JQ34=0,"",[1]Data!JQ34*0.9)</f>
        <v>16.158381299999999</v>
      </c>
      <c r="P10" s="16">
        <f>IF([1]Data!JR34=0,"",[1]Data!JR34*0.9)</f>
        <v>11.162907000000001</v>
      </c>
      <c r="R10" s="17">
        <f>SUM($E10:F10)</f>
        <v>25.695207</v>
      </c>
      <c r="S10" s="20"/>
      <c r="T10" s="14"/>
    </row>
    <row r="11" spans="1:259" x14ac:dyDescent="0.2">
      <c r="A11" s="9" t="s">
        <v>10</v>
      </c>
      <c r="C11" s="10">
        <f>SUM(C9:C10)</f>
        <v>460.20304080000005</v>
      </c>
      <c r="E11" s="11">
        <f t="shared" ref="E11" si="2">IF(E9="","",SUM(E9:E10))</f>
        <v>38.234343600000003</v>
      </c>
      <c r="F11" s="11">
        <f t="shared" ref="F11:P11" si="3">IF(F9="","",SUM(F9:F10))</f>
        <v>55.092008699999994</v>
      </c>
      <c r="G11" s="11">
        <f t="shared" si="3"/>
        <v>34.537989600000003</v>
      </c>
      <c r="H11" s="11">
        <f t="shared" si="3"/>
        <v>31.559280300000001</v>
      </c>
      <c r="I11" s="11">
        <f t="shared" si="3"/>
        <v>33.886175400000006</v>
      </c>
      <c r="J11" s="11">
        <f t="shared" si="3"/>
        <v>34.852691700000001</v>
      </c>
      <c r="K11" s="11">
        <f t="shared" si="3"/>
        <v>23.1821622</v>
      </c>
      <c r="L11" s="11">
        <f t="shared" si="3"/>
        <v>34.5481281</v>
      </c>
      <c r="M11" s="11">
        <f t="shared" si="3"/>
        <v>54.292387500000004</v>
      </c>
      <c r="N11" s="11">
        <f t="shared" si="3"/>
        <v>41.091795900000001</v>
      </c>
      <c r="O11" s="11">
        <f t="shared" si="3"/>
        <v>48.870512099999999</v>
      </c>
      <c r="P11" s="11">
        <f t="shared" si="3"/>
        <v>30.055565699999999</v>
      </c>
      <c r="R11" s="12">
        <f>SUM(R9:R10)</f>
        <v>93.326352299999996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4">IF(OR(E5="",E8=""),"",SUM(E5,E8))</f>
        <v/>
      </c>
      <c r="F12" s="11" t="str">
        <f t="shared" si="4"/>
        <v/>
      </c>
      <c r="G12" s="11" t="str">
        <f t="shared" si="4"/>
        <v/>
      </c>
      <c r="H12" s="11" t="str">
        <f t="shared" si="4"/>
        <v/>
      </c>
      <c r="I12" s="11" t="str">
        <f t="shared" si="4"/>
        <v/>
      </c>
      <c r="J12" s="11" t="str">
        <f t="shared" si="4"/>
        <v/>
      </c>
      <c r="K12" s="11" t="str">
        <f t="shared" si="4"/>
        <v/>
      </c>
      <c r="L12" s="11" t="str">
        <f t="shared" si="4"/>
        <v/>
      </c>
      <c r="M12" s="11" t="str">
        <f t="shared" si="4"/>
        <v/>
      </c>
      <c r="N12" s="11" t="str">
        <f t="shared" si="4"/>
        <v/>
      </c>
      <c r="O12" s="11" t="str">
        <f t="shared" si="4"/>
        <v/>
      </c>
      <c r="P12" s="11" t="str">
        <f t="shared" si="4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886.08457300000009</v>
      </c>
      <c r="D13" s="11"/>
      <c r="E13" s="11">
        <f t="shared" ref="E13:P13" si="5">IF(OR(E7="",E11=""),"",SUM(E7,E11))</f>
        <v>70.815174689999992</v>
      </c>
      <c r="F13" s="11">
        <f t="shared" si="5"/>
        <v>96.645408579999994</v>
      </c>
      <c r="G13" s="11">
        <f t="shared" si="5"/>
        <v>65.167395870000007</v>
      </c>
      <c r="H13" s="11">
        <f t="shared" si="5"/>
        <v>62.813436930000002</v>
      </c>
      <c r="I13" s="11">
        <f t="shared" si="5"/>
        <v>67.211721510000004</v>
      </c>
      <c r="J13" s="11">
        <f t="shared" si="5"/>
        <v>67.288450900000001</v>
      </c>
      <c r="K13" s="11">
        <f t="shared" si="5"/>
        <v>54.239861949999998</v>
      </c>
      <c r="L13" s="11">
        <f t="shared" si="5"/>
        <v>76.831094860000007</v>
      </c>
      <c r="M13" s="11">
        <f t="shared" si="5"/>
        <v>95.060783070000014</v>
      </c>
      <c r="N13" s="11">
        <f t="shared" si="5"/>
        <v>80.754510589999995</v>
      </c>
      <c r="O13" s="11">
        <f t="shared" si="5"/>
        <v>88.248586329999995</v>
      </c>
      <c r="P13" s="11">
        <f t="shared" si="5"/>
        <v>61.008147719999997</v>
      </c>
      <c r="Q13" s="11"/>
      <c r="R13" s="22">
        <f>SUM(R7,R11)</f>
        <v>167.46058326999997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46023</v>
      </c>
      <c r="F16" s="7">
        <v>46054</v>
      </c>
      <c r="G16" s="7">
        <v>46082</v>
      </c>
      <c r="H16" s="7">
        <v>46113</v>
      </c>
      <c r="I16" s="7">
        <v>46143</v>
      </c>
      <c r="J16" s="7">
        <v>46174</v>
      </c>
      <c r="K16" s="7">
        <v>46204</v>
      </c>
      <c r="L16" s="7">
        <v>46235</v>
      </c>
      <c r="M16" s="7">
        <v>46266</v>
      </c>
      <c r="N16" s="7">
        <v>46296</v>
      </c>
      <c r="O16" s="7">
        <v>46327</v>
      </c>
      <c r="P16" s="7">
        <v>46357</v>
      </c>
      <c r="Q16" s="7">
        <v>42370</v>
      </c>
      <c r="R16" s="8" t="str">
        <f>R4</f>
        <v>YTD Feb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IF(SUM([1]Data!JS9:JS16)=0,"",SUM([1]Data!JS9:JS16))</f>
        <v>32.878884069999998</v>
      </c>
      <c r="F17" s="11">
        <f>IF(SUM([1]Data!JT9:JT16)=0,"",SUM([1]Data!JT9:JT16))</f>
        <v>28.441832658506225</v>
      </c>
      <c r="G17" s="11" t="str">
        <f>IF(SUM([1]Data!JU9:JU16)=0,"",SUM([1]Data!JU9:JU16))</f>
        <v/>
      </c>
      <c r="H17" s="11" t="str">
        <f>IF(SUM([1]Data!JV9:JV16)=0,"",SUM([1]Data!JV9:JV16))</f>
        <v/>
      </c>
      <c r="I17" s="11" t="str">
        <f>IF(SUM([1]Data!JW9:JW16)=0,"",SUM([1]Data!JW9:JW16))</f>
        <v/>
      </c>
      <c r="J17" s="11" t="str">
        <f>IF(SUM([1]Data!JX9:JX16)=0,"",SUM([1]Data!JX9:JX16))</f>
        <v/>
      </c>
      <c r="K17" s="11" t="str">
        <f>IF(SUM([1]Data!JY9:JY16)=0,"",SUM([1]Data!JY9:JY16))</f>
        <v/>
      </c>
      <c r="L17" s="11" t="str">
        <f>IF(SUM([1]Data!JZ9:JZ16)=0,"",SUM([1]Data!JZ9:JZ16))</f>
        <v/>
      </c>
      <c r="M17" s="11" t="str">
        <f>IF(SUM([1]Data!KA9:KA16)=0,"",SUM([1]Data!KA9:KA16))</f>
        <v/>
      </c>
      <c r="N17" s="11" t="str">
        <f>IF(SUM([1]Data!KB9:KB16)=0,"",SUM([1]Data!KB9:KB16))</f>
        <v/>
      </c>
      <c r="O17" s="11" t="str">
        <f>IF(SUM([1]Data!KC9:KC16)=0,"",SUM([1]Data!KC9:KC16))</f>
        <v/>
      </c>
      <c r="P17" s="11" t="str">
        <f>IF(SUM([1]Data!KD9:KD16)=0,"",SUM([1]Data!KD9:KD16))</f>
        <v/>
      </c>
      <c r="R17" s="12">
        <f>SUM($E17:F17)</f>
        <v>61.320716728506227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IF(SUM([1]Data!JS21:JS28)=0,"",SUM([1]Data!JS21:JS28))</f>
        <v>12.535431010000002</v>
      </c>
      <c r="F18" s="16">
        <f>IF(SUM([1]Data!JT21:JT28)=0,"",SUM([1]Data!JT21:JT28))</f>
        <v>11.71790601415989</v>
      </c>
      <c r="G18" s="16" t="str">
        <f>IF(SUM([1]Data!JU21:JU28)=0,"",SUM([1]Data!JU21:JU28))</f>
        <v/>
      </c>
      <c r="H18" s="16" t="str">
        <f>IF(SUM([1]Data!JV21:JV28)=0,"",SUM([1]Data!JV21:JV28))</f>
        <v/>
      </c>
      <c r="I18" s="16" t="str">
        <f>IF(SUM([1]Data!JW21:JW28)=0,"",SUM([1]Data!JW21:JW28))</f>
        <v/>
      </c>
      <c r="J18" s="16" t="str">
        <f>IF(SUM([1]Data!JX21:JX28)=0,"",SUM([1]Data!JX21:JX28))</f>
        <v/>
      </c>
      <c r="K18" s="16" t="str">
        <f>IF(SUM([1]Data!JY21:JY28)=0,"",SUM([1]Data!JY21:JY28))</f>
        <v/>
      </c>
      <c r="L18" s="16" t="str">
        <f>IF(SUM([1]Data!JZ21:JZ28)=0,"",SUM([1]Data!JZ21:JZ28))</f>
        <v/>
      </c>
      <c r="M18" s="16" t="str">
        <f>IF(SUM([1]Data!KA21:KA28)=0,"",SUM([1]Data!KA21:KA28))</f>
        <v/>
      </c>
      <c r="N18" s="16" t="str">
        <f>IF(SUM([1]Data!KB21:KB28)=0,"",SUM([1]Data!KB21:KB28))</f>
        <v/>
      </c>
      <c r="O18" s="16" t="str">
        <f>IF(SUM([1]Data!KC21:KC28)=0,"",SUM([1]Data!KC21:KC28))</f>
        <v/>
      </c>
      <c r="P18" s="16" t="str">
        <f>IF(SUM([1]Data!KD21:KD28)=0,"",SUM([1]Data!KD21:KD28))</f>
        <v/>
      </c>
      <c r="R18" s="17">
        <f>SUM($E18:F18)</f>
        <v>24.25333702415989</v>
      </c>
      <c r="T18" s="13"/>
    </row>
    <row r="19" spans="1:259" x14ac:dyDescent="0.2">
      <c r="A19" s="9" t="s">
        <v>7</v>
      </c>
      <c r="E19" s="11">
        <f t="shared" ref="E19" si="6">IF(OR(E17="",E18=""),"",SUM(E17:E18))</f>
        <v>45.414315080000002</v>
      </c>
      <c r="F19" s="11">
        <f t="shared" ref="F19:P19" si="7">IF(OR(F17="",F18=""),"",SUM(F17:F18))</f>
        <v>40.159738672666116</v>
      </c>
      <c r="G19" s="11" t="str">
        <f t="shared" si="7"/>
        <v/>
      </c>
      <c r="H19" s="11" t="str">
        <f t="shared" si="7"/>
        <v/>
      </c>
      <c r="I19" s="11" t="str">
        <f t="shared" si="7"/>
        <v/>
      </c>
      <c r="J19" s="11" t="str">
        <f t="shared" si="7"/>
        <v/>
      </c>
      <c r="K19" s="11" t="str">
        <f t="shared" si="7"/>
        <v/>
      </c>
      <c r="L19" s="11" t="str">
        <f t="shared" si="7"/>
        <v/>
      </c>
      <c r="M19" s="11" t="str">
        <f t="shared" si="7"/>
        <v/>
      </c>
      <c r="N19" s="11" t="str">
        <f t="shared" si="7"/>
        <v/>
      </c>
      <c r="O19" s="11" t="str">
        <f t="shared" si="7"/>
        <v/>
      </c>
      <c r="P19" s="11" t="str">
        <f t="shared" si="7"/>
        <v/>
      </c>
      <c r="R19" s="12">
        <f>SUM(R17:R18)</f>
        <v>85.574053752666117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IF([1]Data!JS33=0,"",[1]Data!JS33*0.9)</f>
        <v>40.465472400000003</v>
      </c>
      <c r="F21" s="11">
        <f>IF([1]Data!JT33=0,"",[1]Data!JT33*0.9)</f>
        <v>83.362311900000009</v>
      </c>
      <c r="G21" s="11" t="str">
        <f>IF([1]Data!JU33=0,"",[1]Data!JU33*0.9)</f>
        <v/>
      </c>
      <c r="H21" s="11" t="str">
        <f>IF([1]Data!JV33=0,"",[1]Data!JV33*0.9)</f>
        <v/>
      </c>
      <c r="I21" s="11" t="str">
        <f>IF([1]Data!JW33=0,"",[1]Data!JW33*0.9)</f>
        <v/>
      </c>
      <c r="J21" s="11" t="str">
        <f>IF([1]Data!JX33=0,"",[1]Data!JX33*0.9)</f>
        <v/>
      </c>
      <c r="K21" s="11" t="str">
        <f>IF([1]Data!JY33=0,"",[1]Data!JY33*0.9)</f>
        <v/>
      </c>
      <c r="L21" s="11" t="str">
        <f>IF([1]Data!JZ33=0,"",[1]Data!JZ33*0.9)</f>
        <v/>
      </c>
      <c r="M21" s="11" t="str">
        <f>IF([1]Data!KA33=0,"",[1]Data!KA33*0.9)</f>
        <v/>
      </c>
      <c r="N21" s="11" t="str">
        <f>IF([1]Data!KB33=0,"",[1]Data!KB33*0.9)</f>
        <v/>
      </c>
      <c r="O21" s="11" t="str">
        <f>IF([1]Data!KC33=0,"",[1]Data!KC33*0.9)</f>
        <v/>
      </c>
      <c r="P21" s="11" t="str">
        <f>IF([1]Data!KD33=0,"",[1]Data!KD33*0.9)</f>
        <v/>
      </c>
      <c r="R21" s="12">
        <f>SUM($E21:F21)</f>
        <v>123.82778430000002</v>
      </c>
      <c r="T21" s="13"/>
      <c r="U21" s="13"/>
    </row>
    <row r="22" spans="1:259" x14ac:dyDescent="0.2">
      <c r="A22" s="9" t="s">
        <v>9</v>
      </c>
      <c r="E22" s="16">
        <f>IF([1]Data!JS34=0,"",[1]Data!JS34*0.9)</f>
        <v>27.858771000000001</v>
      </c>
      <c r="F22" s="16">
        <f>IF([1]Data!JT34=0,"",[1]Data!JT34*0.9)</f>
        <v>20.8483038</v>
      </c>
      <c r="G22" s="16" t="str">
        <f>IF([1]Data!JU34=0,"",[1]Data!JU34*0.9)</f>
        <v/>
      </c>
      <c r="H22" s="16" t="str">
        <f>IF([1]Data!JV34=0,"",[1]Data!JV34*0.9)</f>
        <v/>
      </c>
      <c r="I22" s="16" t="str">
        <f>IF([1]Data!JW34=0,"",[1]Data!JW34*0.9)</f>
        <v/>
      </c>
      <c r="J22" s="16" t="str">
        <f>IF([1]Data!JX34=0,"",[1]Data!JX34*0.9)</f>
        <v/>
      </c>
      <c r="K22" s="16" t="str">
        <f>IF([1]Data!JY34=0,"",[1]Data!JY34*0.9)</f>
        <v/>
      </c>
      <c r="L22" s="16" t="str">
        <f>IF([1]Data!JZ34=0,"",[1]Data!JZ34*0.9)</f>
        <v/>
      </c>
      <c r="M22" s="16" t="str">
        <f>IF([1]Data!KA34=0,"",[1]Data!KA34*0.9)</f>
        <v/>
      </c>
      <c r="N22" s="16" t="str">
        <f>IF([1]Data!KB34=0,"",[1]Data!KB34*0.9)</f>
        <v/>
      </c>
      <c r="O22" s="16" t="str">
        <f>IF([1]Data!KC34=0,"",[1]Data!KC34*0.9)</f>
        <v/>
      </c>
      <c r="P22" s="16" t="str">
        <f>IF([1]Data!KD34=0,"",[1]Data!KD34*0.9)</f>
        <v/>
      </c>
      <c r="R22" s="17">
        <f>SUM($E22:F22)</f>
        <v>48.707074800000001</v>
      </c>
      <c r="T22" s="13"/>
      <c r="U22" s="20"/>
    </row>
    <row r="23" spans="1:259" x14ac:dyDescent="0.2">
      <c r="A23" s="9" t="s">
        <v>10</v>
      </c>
      <c r="E23" s="11">
        <f t="shared" ref="E23" si="8">IF(E21="","",SUM(E21:E22))</f>
        <v>68.3242434</v>
      </c>
      <c r="F23" s="11">
        <f t="shared" ref="F23:P23" si="9">IF(F21="","",SUM(F21:F22))</f>
        <v>104.21061570000001</v>
      </c>
      <c r="G23" s="11" t="str">
        <f t="shared" si="9"/>
        <v/>
      </c>
      <c r="H23" s="11" t="str">
        <f t="shared" si="9"/>
        <v/>
      </c>
      <c r="I23" s="11" t="str">
        <f t="shared" si="9"/>
        <v/>
      </c>
      <c r="J23" s="11" t="str">
        <f t="shared" si="9"/>
        <v/>
      </c>
      <c r="K23" s="11" t="str">
        <f t="shared" si="9"/>
        <v/>
      </c>
      <c r="L23" s="11" t="str">
        <f t="shared" si="9"/>
        <v/>
      </c>
      <c r="M23" s="11" t="str">
        <f t="shared" si="9"/>
        <v/>
      </c>
      <c r="N23" s="11" t="str">
        <f t="shared" si="9"/>
        <v/>
      </c>
      <c r="O23" s="11" t="str">
        <f t="shared" si="9"/>
        <v/>
      </c>
      <c r="P23" s="11" t="str">
        <f t="shared" si="9"/>
        <v/>
      </c>
      <c r="R23" s="12">
        <f>SUM(R21:R22)</f>
        <v>172.53485910000001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10">IF(OR(E19="",E23=""),"",SUM(E19,E23))</f>
        <v>113.73855847999999</v>
      </c>
      <c r="F25" s="11">
        <f t="shared" si="10"/>
        <v>144.37035437266613</v>
      </c>
      <c r="G25" s="11" t="str">
        <f t="shared" si="10"/>
        <v/>
      </c>
      <c r="H25" s="11" t="str">
        <f t="shared" si="10"/>
        <v/>
      </c>
      <c r="I25" s="11" t="str">
        <f t="shared" si="10"/>
        <v/>
      </c>
      <c r="J25" s="11" t="str">
        <f t="shared" si="10"/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R25" s="22">
        <f>SUM(R19,R23)</f>
        <v>258.10891285266609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Feb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11">IF(E17="","",ROUND((E17-E5),3))</f>
        <v>11.334</v>
      </c>
      <c r="F29" s="11">
        <f t="shared" si="11"/>
        <v>-0.95899999999999996</v>
      </c>
      <c r="G29" s="11" t="str">
        <f t="shared" si="11"/>
        <v/>
      </c>
      <c r="H29" s="11" t="str">
        <f t="shared" si="11"/>
        <v/>
      </c>
      <c r="I29" s="11" t="str">
        <f t="shared" si="11"/>
        <v/>
      </c>
      <c r="J29" s="11" t="str">
        <f t="shared" si="11"/>
        <v/>
      </c>
      <c r="K29" s="11" t="str">
        <f t="shared" si="11"/>
        <v/>
      </c>
      <c r="L29" s="11" t="str">
        <f t="shared" si="11"/>
        <v/>
      </c>
      <c r="M29" s="11" t="str">
        <f t="shared" si="11"/>
        <v/>
      </c>
      <c r="N29" s="11" t="str">
        <f t="shared" si="11"/>
        <v/>
      </c>
      <c r="O29" s="11" t="str">
        <f t="shared" si="11"/>
        <v/>
      </c>
      <c r="P29" s="11" t="str">
        <f t="shared" si="11"/>
        <v/>
      </c>
      <c r="R29" s="12">
        <f>IF(R17&gt;0,R17-R5,"")</f>
        <v>10.375225238506232</v>
      </c>
    </row>
    <row r="30" spans="1:259" x14ac:dyDescent="0.2">
      <c r="A30" s="9" t="s">
        <v>6</v>
      </c>
      <c r="C30" s="16"/>
      <c r="E30" s="16">
        <f t="shared" si="11"/>
        <v>1.5</v>
      </c>
      <c r="F30" s="16">
        <f t="shared" si="11"/>
        <v>-0.435</v>
      </c>
      <c r="G30" s="16" t="str">
        <f t="shared" si="11"/>
        <v/>
      </c>
      <c r="H30" s="16" t="str">
        <f t="shared" si="11"/>
        <v/>
      </c>
      <c r="I30" s="16" t="str">
        <f t="shared" si="11"/>
        <v/>
      </c>
      <c r="J30" s="16" t="str">
        <f t="shared" si="11"/>
        <v/>
      </c>
      <c r="K30" s="16" t="str">
        <f t="shared" si="11"/>
        <v/>
      </c>
      <c r="L30" s="16" t="str">
        <f t="shared" si="11"/>
        <v/>
      </c>
      <c r="M30" s="16" t="str">
        <f t="shared" si="11"/>
        <v/>
      </c>
      <c r="N30" s="16" t="str">
        <f t="shared" si="11"/>
        <v/>
      </c>
      <c r="O30" s="16" t="str">
        <f t="shared" si="11"/>
        <v/>
      </c>
      <c r="P30" s="16" t="str">
        <f t="shared" si="11"/>
        <v/>
      </c>
      <c r="R30" s="17">
        <f>IF(R18&gt;0,R18-R6,"")</f>
        <v>1.0645975441598949</v>
      </c>
    </row>
    <row r="31" spans="1:259" x14ac:dyDescent="0.2">
      <c r="A31" s="9" t="s">
        <v>7</v>
      </c>
      <c r="C31" s="11"/>
      <c r="E31" s="11">
        <f t="shared" ref="E31:P31" si="12">IF(E19="","",E29+E30)</f>
        <v>12.834</v>
      </c>
      <c r="F31" s="11">
        <f t="shared" si="12"/>
        <v>-1.3939999999999999</v>
      </c>
      <c r="G31" s="11" t="str">
        <f t="shared" si="12"/>
        <v/>
      </c>
      <c r="H31" s="11" t="str">
        <f t="shared" si="12"/>
        <v/>
      </c>
      <c r="I31" s="11" t="str">
        <f t="shared" si="12"/>
        <v/>
      </c>
      <c r="J31" s="11" t="str">
        <f t="shared" si="12"/>
        <v/>
      </c>
      <c r="K31" s="11" t="str">
        <f t="shared" si="12"/>
        <v/>
      </c>
      <c r="L31" s="11" t="str">
        <f t="shared" si="12"/>
        <v/>
      </c>
      <c r="M31" s="11" t="str">
        <f t="shared" si="12"/>
        <v/>
      </c>
      <c r="N31" s="11" t="str">
        <f t="shared" si="12"/>
        <v/>
      </c>
      <c r="O31" s="11" t="str">
        <f t="shared" si="12"/>
        <v/>
      </c>
      <c r="P31" s="11" t="str">
        <f t="shared" si="12"/>
        <v/>
      </c>
      <c r="R31" s="12">
        <f>IF(R19&gt;0,R29+R30,"")</f>
        <v>11.439822782666127</v>
      </c>
    </row>
    <row r="32" spans="1:259" x14ac:dyDescent="0.2">
      <c r="A32" s="9"/>
      <c r="C32" s="11"/>
      <c r="E32" s="11" t="str">
        <f t="shared" ref="E32:P32" si="13">IF(E20="","",E20-E11)</f>
        <v/>
      </c>
      <c r="F32" s="11" t="str">
        <f t="shared" si="13"/>
        <v/>
      </c>
      <c r="G32" s="11" t="str">
        <f t="shared" si="13"/>
        <v/>
      </c>
      <c r="H32" s="11" t="str">
        <f t="shared" si="13"/>
        <v/>
      </c>
      <c r="I32" s="11" t="str">
        <f t="shared" si="13"/>
        <v/>
      </c>
      <c r="J32" s="11" t="str">
        <f t="shared" si="13"/>
        <v/>
      </c>
      <c r="K32" s="11" t="str">
        <f t="shared" si="13"/>
        <v/>
      </c>
      <c r="L32" s="11" t="str">
        <f t="shared" si="13"/>
        <v/>
      </c>
      <c r="M32" s="11" t="str">
        <f t="shared" si="13"/>
        <v/>
      </c>
      <c r="N32" s="11" t="str">
        <f t="shared" si="13"/>
        <v/>
      </c>
      <c r="O32" s="11" t="str">
        <f t="shared" si="13"/>
        <v/>
      </c>
      <c r="P32" s="11" t="str">
        <f t="shared" si="13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4">IF(E21="","",ROUND((E21-E9),3))</f>
        <v>13.927</v>
      </c>
      <c r="F33" s="11">
        <f t="shared" si="14"/>
        <v>42.27</v>
      </c>
      <c r="G33" s="11" t="str">
        <f t="shared" si="14"/>
        <v/>
      </c>
      <c r="H33" s="11" t="str">
        <f t="shared" si="14"/>
        <v/>
      </c>
      <c r="I33" s="11" t="str">
        <f t="shared" si="14"/>
        <v/>
      </c>
      <c r="J33" s="11" t="str">
        <f t="shared" si="14"/>
        <v/>
      </c>
      <c r="K33" s="11" t="str">
        <f t="shared" si="14"/>
        <v/>
      </c>
      <c r="L33" s="11" t="str">
        <f t="shared" si="14"/>
        <v/>
      </c>
      <c r="M33" s="11" t="str">
        <f t="shared" si="14"/>
        <v/>
      </c>
      <c r="N33" s="11" t="str">
        <f t="shared" si="14"/>
        <v/>
      </c>
      <c r="O33" s="11" t="str">
        <f t="shared" si="14"/>
        <v/>
      </c>
      <c r="P33" s="11" t="str">
        <f t="shared" si="14"/>
        <v/>
      </c>
      <c r="R33" s="12">
        <f>IF(R21&gt;0,R21-R9,"")</f>
        <v>56.196639000000019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4"/>
        <v>16.163</v>
      </c>
      <c r="F34" s="16">
        <f t="shared" si="14"/>
        <v>6.8490000000000002</v>
      </c>
      <c r="G34" s="16" t="str">
        <f t="shared" si="14"/>
        <v/>
      </c>
      <c r="H34" s="16" t="str">
        <f t="shared" si="14"/>
        <v/>
      </c>
      <c r="I34" s="16" t="str">
        <f t="shared" si="14"/>
        <v/>
      </c>
      <c r="J34" s="16" t="str">
        <f t="shared" si="14"/>
        <v/>
      </c>
      <c r="K34" s="16" t="str">
        <f t="shared" si="14"/>
        <v/>
      </c>
      <c r="L34" s="16" t="str">
        <f t="shared" si="14"/>
        <v/>
      </c>
      <c r="M34" s="16" t="str">
        <f t="shared" si="14"/>
        <v/>
      </c>
      <c r="N34" s="16" t="str">
        <f t="shared" si="14"/>
        <v/>
      </c>
      <c r="O34" s="16" t="str">
        <f t="shared" si="14"/>
        <v/>
      </c>
      <c r="P34" s="16" t="str">
        <f t="shared" si="14"/>
        <v/>
      </c>
      <c r="R34" s="17">
        <f>IF(R22&gt;0,R22-R10,"")</f>
        <v>23.011867800000001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5">IF(E23="","",E33+E34)</f>
        <v>30.09</v>
      </c>
      <c r="F35" s="11">
        <f t="shared" si="15"/>
        <v>49.119</v>
      </c>
      <c r="G35" s="11" t="str">
        <f t="shared" si="15"/>
        <v/>
      </c>
      <c r="H35" s="11" t="str">
        <f t="shared" si="15"/>
        <v/>
      </c>
      <c r="I35" s="11" t="str">
        <f t="shared" si="15"/>
        <v/>
      </c>
      <c r="J35" s="11" t="str">
        <f t="shared" si="15"/>
        <v/>
      </c>
      <c r="K35" s="11" t="str">
        <f t="shared" si="15"/>
        <v/>
      </c>
      <c r="L35" s="11" t="str">
        <f t="shared" si="15"/>
        <v/>
      </c>
      <c r="M35" s="11" t="str">
        <f t="shared" si="15"/>
        <v/>
      </c>
      <c r="N35" s="11" t="str">
        <f t="shared" si="15"/>
        <v/>
      </c>
      <c r="O35" s="11" t="str">
        <f t="shared" si="15"/>
        <v/>
      </c>
      <c r="P35" s="11" t="str">
        <f t="shared" si="15"/>
        <v/>
      </c>
      <c r="R35" s="12">
        <f>IF(R23&gt;0,R33+R34,"")</f>
        <v>79.208506800000023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6">IF(E25="","",E31+E35)</f>
        <v>42.923999999999999</v>
      </c>
      <c r="F37" s="11">
        <f t="shared" si="16"/>
        <v>47.725000000000001</v>
      </c>
      <c r="G37" s="11" t="str">
        <f t="shared" si="16"/>
        <v/>
      </c>
      <c r="H37" s="11" t="str">
        <f t="shared" si="16"/>
        <v/>
      </c>
      <c r="I37" s="11" t="str">
        <f t="shared" si="16"/>
        <v/>
      </c>
      <c r="J37" s="11" t="str">
        <f t="shared" si="16"/>
        <v/>
      </c>
      <c r="K37" s="11" t="str">
        <f t="shared" si="16"/>
        <v/>
      </c>
      <c r="L37" s="11" t="str">
        <f t="shared" si="16"/>
        <v/>
      </c>
      <c r="M37" s="11" t="str">
        <f t="shared" si="16"/>
        <v/>
      </c>
      <c r="N37" s="11" t="str">
        <f t="shared" si="16"/>
        <v/>
      </c>
      <c r="O37" s="11" t="str">
        <f t="shared" si="16"/>
        <v/>
      </c>
      <c r="P37" s="11" t="str">
        <f t="shared" si="16"/>
        <v/>
      </c>
      <c r="R37" s="12">
        <f>IF((R19*R23)&gt;0,R31+R35,"")</f>
        <v>90.64832958266615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7">IF(E17="","",ROUND((E17/E5-1),3))</f>
        <v>0.52600000000000002</v>
      </c>
      <c r="F40" s="27">
        <f t="shared" si="17"/>
        <v>-3.3000000000000002E-2</v>
      </c>
      <c r="G40" s="27" t="str">
        <f t="shared" si="17"/>
        <v/>
      </c>
      <c r="H40" s="27" t="str">
        <f t="shared" si="17"/>
        <v/>
      </c>
      <c r="I40" s="27" t="str">
        <f t="shared" si="17"/>
        <v/>
      </c>
      <c r="J40" s="27" t="str">
        <f t="shared" si="17"/>
        <v/>
      </c>
      <c r="K40" s="27" t="str">
        <f t="shared" si="17"/>
        <v/>
      </c>
      <c r="L40" s="27" t="str">
        <f t="shared" si="17"/>
        <v/>
      </c>
      <c r="M40" s="27" t="str">
        <f t="shared" si="17"/>
        <v/>
      </c>
      <c r="N40" s="27" t="str">
        <f t="shared" si="17"/>
        <v/>
      </c>
      <c r="O40" s="27" t="str">
        <f t="shared" si="17"/>
        <v/>
      </c>
      <c r="P40" s="27" t="str">
        <f t="shared" si="17"/>
        <v/>
      </c>
      <c r="R40" s="29">
        <f>IF(R17&gt;0,R17/R5-1,"")</f>
        <v>0.20365345264247314</v>
      </c>
    </row>
    <row r="41" spans="1:259" x14ac:dyDescent="0.2">
      <c r="A41" s="9" t="s">
        <v>6</v>
      </c>
      <c r="C41" s="30"/>
      <c r="E41" s="30">
        <f t="shared" si="17"/>
        <v>0.13600000000000001</v>
      </c>
      <c r="F41" s="30">
        <f t="shared" si="17"/>
        <v>-3.5999999999999997E-2</v>
      </c>
      <c r="G41" s="30" t="str">
        <f t="shared" si="17"/>
        <v/>
      </c>
      <c r="H41" s="30" t="str">
        <f t="shared" si="17"/>
        <v/>
      </c>
      <c r="I41" s="30" t="str">
        <f t="shared" si="17"/>
        <v/>
      </c>
      <c r="J41" s="30" t="str">
        <f t="shared" si="17"/>
        <v/>
      </c>
      <c r="K41" s="30" t="str">
        <f t="shared" si="17"/>
        <v/>
      </c>
      <c r="L41" s="30" t="str">
        <f t="shared" si="17"/>
        <v/>
      </c>
      <c r="M41" s="30" t="str">
        <f t="shared" si="17"/>
        <v/>
      </c>
      <c r="N41" s="30" t="str">
        <f t="shared" si="17"/>
        <v/>
      </c>
      <c r="O41" s="30" t="str">
        <f t="shared" si="17"/>
        <v/>
      </c>
      <c r="P41" s="30" t="str">
        <f t="shared" si="17"/>
        <v/>
      </c>
      <c r="R41" s="31">
        <f>IF(R18&gt;0,R18/R6-1,"")</f>
        <v>4.5910108441991726E-2</v>
      </c>
    </row>
    <row r="42" spans="1:259" x14ac:dyDescent="0.2">
      <c r="A42" s="9" t="s">
        <v>7</v>
      </c>
      <c r="C42" s="27"/>
      <c r="E42" s="27">
        <f t="shared" si="17"/>
        <v>0.39400000000000002</v>
      </c>
      <c r="F42" s="27">
        <f t="shared" si="17"/>
        <v>-3.4000000000000002E-2</v>
      </c>
      <c r="G42" s="27" t="str">
        <f t="shared" si="17"/>
        <v/>
      </c>
      <c r="H42" s="27" t="str">
        <f t="shared" si="17"/>
        <v/>
      </c>
      <c r="I42" s="27" t="str">
        <f t="shared" si="17"/>
        <v/>
      </c>
      <c r="J42" s="27" t="str">
        <f t="shared" si="17"/>
        <v/>
      </c>
      <c r="K42" s="27" t="str">
        <f t="shared" si="17"/>
        <v/>
      </c>
      <c r="L42" s="27" t="str">
        <f t="shared" si="17"/>
        <v/>
      </c>
      <c r="M42" s="27" t="str">
        <f t="shared" si="17"/>
        <v/>
      </c>
      <c r="N42" s="27" t="str">
        <f t="shared" si="17"/>
        <v/>
      </c>
      <c r="O42" s="27" t="str">
        <f t="shared" si="17"/>
        <v/>
      </c>
      <c r="P42" s="27" t="str">
        <f t="shared" si="17"/>
        <v/>
      </c>
      <c r="R42" s="29">
        <f>IF(R19&gt;0,R19/R7-1,"")</f>
        <v>0.15431228776481798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8">IF(E21="","",ROUND((E21/E9-1),3))</f>
        <v>0.52500000000000002</v>
      </c>
      <c r="F44" s="27">
        <f t="shared" si="18"/>
        <v>1.0289999999999999</v>
      </c>
      <c r="G44" s="27" t="str">
        <f t="shared" si="18"/>
        <v/>
      </c>
      <c r="H44" s="27" t="str">
        <f t="shared" si="18"/>
        <v/>
      </c>
      <c r="I44" s="27" t="str">
        <f t="shared" si="18"/>
        <v/>
      </c>
      <c r="J44" s="27" t="str">
        <f t="shared" si="18"/>
        <v/>
      </c>
      <c r="K44" s="27" t="str">
        <f t="shared" si="18"/>
        <v/>
      </c>
      <c r="L44" s="27" t="str">
        <f t="shared" si="18"/>
        <v/>
      </c>
      <c r="M44" s="27" t="str">
        <f t="shared" si="18"/>
        <v/>
      </c>
      <c r="N44" s="27" t="str">
        <f t="shared" si="18"/>
        <v/>
      </c>
      <c r="O44" s="27" t="str">
        <f t="shared" si="18"/>
        <v/>
      </c>
      <c r="P44" s="27" t="str">
        <f t="shared" si="18"/>
        <v/>
      </c>
      <c r="R44" s="29">
        <f>IF(R21&gt;0,R21/R9-1,"")</f>
        <v>0.83092839476134106</v>
      </c>
    </row>
    <row r="45" spans="1:259" x14ac:dyDescent="0.2">
      <c r="A45" s="9" t="s">
        <v>9</v>
      </c>
      <c r="C45" s="30"/>
      <c r="E45" s="30">
        <f t="shared" si="18"/>
        <v>1.3819999999999999</v>
      </c>
      <c r="F45" s="30">
        <f t="shared" si="18"/>
        <v>0.48899999999999999</v>
      </c>
      <c r="G45" s="30" t="str">
        <f t="shared" si="18"/>
        <v/>
      </c>
      <c r="H45" s="30" t="str">
        <f t="shared" si="18"/>
        <v/>
      </c>
      <c r="I45" s="30" t="str">
        <f t="shared" si="18"/>
        <v/>
      </c>
      <c r="J45" s="30" t="str">
        <f t="shared" si="18"/>
        <v/>
      </c>
      <c r="K45" s="30" t="str">
        <f t="shared" si="18"/>
        <v/>
      </c>
      <c r="L45" s="30" t="str">
        <f t="shared" si="18"/>
        <v/>
      </c>
      <c r="M45" s="30" t="str">
        <f t="shared" si="18"/>
        <v/>
      </c>
      <c r="N45" s="30" t="str">
        <f t="shared" si="18"/>
        <v/>
      </c>
      <c r="O45" s="30" t="str">
        <f t="shared" si="18"/>
        <v/>
      </c>
      <c r="P45" s="30" t="str">
        <f t="shared" si="18"/>
        <v/>
      </c>
      <c r="R45" s="31">
        <f>IF(R22&gt;0,R22/R10-1,"")</f>
        <v>0.89557043848683526</v>
      </c>
    </row>
    <row r="46" spans="1:259" x14ac:dyDescent="0.2">
      <c r="A46" s="9" t="s">
        <v>10</v>
      </c>
      <c r="C46" s="27"/>
      <c r="E46" s="27">
        <f t="shared" si="18"/>
        <v>0.78700000000000003</v>
      </c>
      <c r="F46" s="27">
        <f t="shared" si="18"/>
        <v>0.89200000000000002</v>
      </c>
      <c r="G46" s="27" t="str">
        <f t="shared" si="18"/>
        <v/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0.8487260548379969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9">IF(E25="","",ROUND((E25/E13-1),3))</f>
        <v>0.60599999999999998</v>
      </c>
      <c r="F48" s="27">
        <f t="shared" si="19"/>
        <v>0.49399999999999999</v>
      </c>
      <c r="G48" s="27" t="str">
        <f t="shared" si="19"/>
        <v/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0.54131144065413928</v>
      </c>
    </row>
    <row r="49" spans="1:1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26vFeb</vt:lpstr>
      <vt:lpstr>25v26</vt:lpstr>
      <vt:lpstr>'25v26'!Print_Area</vt:lpstr>
      <vt:lpstr>'26vFeb'!Print_Area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2026-02-13T16:55:13Z</dcterms:created>
  <dcterms:modified xsi:type="dcterms:W3CDTF">2026-02-13T16:56:41Z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